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2"/>
  </bookViews>
  <sheets>
    <sheet name="2014-2015" sheetId="1" r:id="rId1"/>
    <sheet name="2015-2016" sheetId="2" r:id="rId2"/>
    <sheet name="2016-2017" sheetId="3" r:id="rId3"/>
  </sheets>
  <definedNames/>
  <calcPr fullCalcOnLoad="1" refMode="R1C1"/>
</workbook>
</file>

<file path=xl/sharedStrings.xml><?xml version="1.0" encoding="utf-8"?>
<sst xmlns="http://schemas.openxmlformats.org/spreadsheetml/2006/main" count="244" uniqueCount="152">
  <si>
    <t>№</t>
  </si>
  <si>
    <t>Наименование</t>
  </si>
  <si>
    <t>Проездной</t>
  </si>
  <si>
    <t>Мыло детское</t>
  </si>
  <si>
    <t>Кабель ВВГ</t>
  </si>
  <si>
    <t>Бланочная продукция</t>
  </si>
  <si>
    <t>Круг отрезной</t>
  </si>
  <si>
    <t>Клей обойный</t>
  </si>
  <si>
    <t>Обои</t>
  </si>
  <si>
    <t>январь</t>
  </si>
  <si>
    <t>февраль</t>
  </si>
  <si>
    <t>Светильник ЛВО</t>
  </si>
  <si>
    <t>Комплект дверной</t>
  </si>
  <si>
    <t>Заправка тонера</t>
  </si>
  <si>
    <t>ПанельМДФ</t>
  </si>
  <si>
    <t>Профиль потолочный</t>
  </si>
  <si>
    <t>Подвес прямой</t>
  </si>
  <si>
    <t>Строительные материалы</t>
  </si>
  <si>
    <t>Хозтовары (итого)</t>
  </si>
  <si>
    <t>Моющие средства (итого)</t>
  </si>
  <si>
    <t>Услуги (итого)</t>
  </si>
  <si>
    <t>элемент питания</t>
  </si>
  <si>
    <t>Доска обрезная</t>
  </si>
  <si>
    <t>Стирал.порошок</t>
  </si>
  <si>
    <t>Чист.средство</t>
  </si>
  <si>
    <t>Перчатки резиновые</t>
  </si>
  <si>
    <t>Туалетная бумага</t>
  </si>
  <si>
    <t>март</t>
  </si>
  <si>
    <t>Решетка вентиляционая</t>
  </si>
  <si>
    <t>Провод ПВС</t>
  </si>
  <si>
    <t>Выключатель</t>
  </si>
  <si>
    <t>Тряпкодержатель</t>
  </si>
  <si>
    <t>Мешки д/мусора</t>
  </si>
  <si>
    <t>Теплоизлучатель</t>
  </si>
  <si>
    <t>Приобретение б/ф "Развитие образования школы № 45"</t>
  </si>
  <si>
    <t>апрель</t>
  </si>
  <si>
    <t>май</t>
  </si>
  <si>
    <t>август</t>
  </si>
  <si>
    <t>сентябрь</t>
  </si>
  <si>
    <t>октябрь</t>
  </si>
  <si>
    <t>ноябрь</t>
  </si>
  <si>
    <t>декабрь</t>
  </si>
  <si>
    <t>всего за год</t>
  </si>
  <si>
    <t>Кант настенный</t>
  </si>
  <si>
    <t>Клей Момент</t>
  </si>
  <si>
    <t>Стартер</t>
  </si>
  <si>
    <t>Карниз потолочный</t>
  </si>
  <si>
    <t>Обучение</t>
  </si>
  <si>
    <t>Дез.средства</t>
  </si>
  <si>
    <t>Фоторамка</t>
  </si>
  <si>
    <t>Щетка д/унитаза</t>
  </si>
  <si>
    <t>масло 2-х тактное</t>
  </si>
  <si>
    <t>ручка-защелка</t>
  </si>
  <si>
    <t>Плита ХДФ,ДВП</t>
  </si>
  <si>
    <t>Вентильная головка,ролик</t>
  </si>
  <si>
    <t>бейка,нитки</t>
  </si>
  <si>
    <t>патч-корд</t>
  </si>
  <si>
    <t>заправка огнетушителей</t>
  </si>
  <si>
    <t>кран</t>
  </si>
  <si>
    <t>пленка самоклеящая</t>
  </si>
  <si>
    <t>шнур</t>
  </si>
  <si>
    <t>Грунтовка,шпатлевка,затирка</t>
  </si>
  <si>
    <t>Краска,уайт-спирит,колер,лак</t>
  </si>
  <si>
    <t>Всего</t>
  </si>
  <si>
    <t>Израсходовано</t>
  </si>
  <si>
    <t>Услуги банка</t>
  </si>
  <si>
    <t>сетевой фильтр</t>
  </si>
  <si>
    <t>Видеонаблюдение</t>
  </si>
  <si>
    <t>Окна ПВХ</t>
  </si>
  <si>
    <t>Полотно нетканное</t>
  </si>
  <si>
    <t>Поступило</t>
  </si>
  <si>
    <t>нержавейка</t>
  </si>
  <si>
    <t>Замки</t>
  </si>
  <si>
    <t>за  2014-2015 учебный год</t>
  </si>
  <si>
    <t>налог.,юстиция</t>
  </si>
  <si>
    <t>Смеситель</t>
  </si>
  <si>
    <t>хлор.таблетки</t>
  </si>
  <si>
    <t>лопата</t>
  </si>
  <si>
    <t>Канцтовары,бумага</t>
  </si>
  <si>
    <t>капрон,бязь</t>
  </si>
  <si>
    <t>Формуляр читателя</t>
  </si>
  <si>
    <t>земля торф</t>
  </si>
  <si>
    <t>Клеммы,скобы</t>
  </si>
  <si>
    <t>Переход,переходник,провод</t>
  </si>
  <si>
    <t>Флаг</t>
  </si>
  <si>
    <t>Розетка,тройник</t>
  </si>
  <si>
    <t>Батарея с креплениями</t>
  </si>
  <si>
    <t>ремонт станка</t>
  </si>
  <si>
    <t>поверка манометра</t>
  </si>
  <si>
    <t>Дюбель-гвоздь,гвозди,анкер</t>
  </si>
  <si>
    <t>э/лампы,стекло д/ламп,светил.</t>
  </si>
  <si>
    <t>Электроды,шлиф-сетка</t>
  </si>
  <si>
    <t>Паста известковая,колеровоч.</t>
  </si>
  <si>
    <t>Кисть синтет.,валик</t>
  </si>
  <si>
    <t>натяжной потолок</t>
  </si>
  <si>
    <t>пена монтажная,герметик</t>
  </si>
  <si>
    <t>Крепеж-клипса,муфта</t>
  </si>
  <si>
    <t>Тепл,испытание МСРЗАИ</t>
  </si>
  <si>
    <t>леска,барабан</t>
  </si>
  <si>
    <t>Перчатки диэлектр.</t>
  </si>
  <si>
    <t>вывоз мусора</t>
  </si>
  <si>
    <t>Труба-гофра,трубы,хомут</t>
  </si>
  <si>
    <t>Саморезы,заклепки</t>
  </si>
  <si>
    <t>Цемент</t>
  </si>
  <si>
    <t>Остаток на 01,09,2014</t>
  </si>
  <si>
    <t>учебный год 2014-2015</t>
  </si>
  <si>
    <t>Остаток на 31,08,2015</t>
  </si>
  <si>
    <t>июн,июл</t>
  </si>
  <si>
    <t>за  2015-2016 учебный год</t>
  </si>
  <si>
    <t xml:space="preserve">Хозтовары </t>
  </si>
  <si>
    <t>июнь</t>
  </si>
  <si>
    <t>июль</t>
  </si>
  <si>
    <t>Услуги,                             канцелярские товары, бланочная продукция</t>
  </si>
  <si>
    <t>учебный год 2015-2016</t>
  </si>
  <si>
    <t>Моющие средства</t>
  </si>
  <si>
    <t>флажковая гирлянда</t>
  </si>
  <si>
    <t>фото</t>
  </si>
  <si>
    <t>Флаг,герб</t>
  </si>
  <si>
    <t>доплата за проектор</t>
  </si>
  <si>
    <t>Жалюзи</t>
  </si>
  <si>
    <t>гирлянда</t>
  </si>
  <si>
    <t>Доска аудиторская</t>
  </si>
  <si>
    <t>элемент пит,аккумулятор</t>
  </si>
  <si>
    <t>шпингалет,затвор</t>
  </si>
  <si>
    <t>манометр</t>
  </si>
  <si>
    <t>Клейкая лента</t>
  </si>
  <si>
    <t>Удлинитель</t>
  </si>
  <si>
    <t>капрон,бязь,ткань</t>
  </si>
  <si>
    <t>Совок,щетка,тряпкодержат.</t>
  </si>
  <si>
    <t>шнур,патч-корд</t>
  </si>
  <si>
    <t>Линолеум</t>
  </si>
  <si>
    <t>фанера</t>
  </si>
  <si>
    <t>Клеммы,скобы,сверло</t>
  </si>
  <si>
    <t>Профиль,плинтус,угол потол.</t>
  </si>
  <si>
    <t>шпатель,скотч</t>
  </si>
  <si>
    <t>Дюбель,гвозди,анкер,шуруп</t>
  </si>
  <si>
    <t>Остаток на 01,09,2015</t>
  </si>
  <si>
    <t>Остаток на 31,08,2016</t>
  </si>
  <si>
    <t>за  2016-2017 учебный год</t>
  </si>
  <si>
    <t>учебный год 2016-2017</t>
  </si>
  <si>
    <t>Остаток на 01.09.2016 год</t>
  </si>
  <si>
    <t>Остаток на 31.08.2017 год</t>
  </si>
  <si>
    <t>Саморезы, болты, гайки, линолиум, пороги, плинтус, углы внутренние, валики, дюбеля, шайбы, лезвия для ножа, клей обойный, краска водоэмульсионная, кисти, фанера,эмаль,паста известковая, трубы,шпатель, муфты, шпингалеты, гвозди, лак, штукатурка, шпатлевка, шнур, кран-буксы, хомуты, герметик и др.</t>
  </si>
  <si>
    <t>Заправка картриджей, канцелярские товары, бланочная продукция, ремонт и поверка манометров, обслуживание огнетушителей, проведение испытаний средств защиты, услуги по ремонту рекриатов.</t>
  </si>
  <si>
    <t>Мыло, стиральный порошок, хлор.таблетки, чистящие средства, нетканное полотно</t>
  </si>
  <si>
    <t>Электролампы, лампы светодиодные, тряпкодержатели,светильники, удлинитель, клейкая лента, пакеты для мусора, кисти, колонка, плашка, манометр, флажковая гирлянда, леска, доска аудиторная,вешалки напольные,стеллажи, снегоуборщик, розетки, выключатели, аккумулятор, крепление д/проектора, экран Lumien,Гостинная "Эстель", стартер, смесители, рулонная система, замок, гирлянда, дверные блоки.</t>
  </si>
  <si>
    <t xml:space="preserve">в каб. 17А, каб. Технологии, замена 3-х дверных блоков (2 туалета, мастерская),                         </t>
  </si>
  <si>
    <t>перенос фантанчика, замена труб (отвод в 13 каб., на вводе мастерской, столовой</t>
  </si>
  <si>
    <t>замена 2-х унитазов, задвижка на вводе, замена 5 кранов, приобретены 4 вешалки</t>
  </si>
  <si>
    <t>в гардероб для начальной школы, мебельная стенка в кабинет технологии, 2 звонка,</t>
  </si>
  <si>
    <t>услуги банка (операции с расчетным счетом).</t>
  </si>
  <si>
    <t>ремонт рекреатов 1,2 этажи, покраска пола, панелей, приобретение аудиторных досок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</si>
</sst>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workbookViewId="0" topLeftCell="B76">
      <selection activeCell="B34" sqref="B34"/>
    </sheetView>
  </sheetViews>
  <sheetFormatPr defaultColWidth="9.00390625" defaultRowHeight="12.75"/>
  <cols>
    <col min="2" max="2" width="23.25390625" style="0" customWidth="1"/>
    <col min="14" max="14" width="12.75390625" style="0" customWidth="1"/>
  </cols>
  <sheetData>
    <row r="1" ht="12.75">
      <c r="A1">
        <v>2014</v>
      </c>
    </row>
    <row r="2" spans="3:8" ht="15.75">
      <c r="C2" s="1" t="s">
        <v>34</v>
      </c>
      <c r="D2" s="1"/>
      <c r="E2" s="1"/>
      <c r="F2" s="1"/>
      <c r="G2" s="1"/>
      <c r="H2" s="1"/>
    </row>
    <row r="3" spans="3:8" ht="15.75">
      <c r="C3" s="1" t="s">
        <v>73</v>
      </c>
      <c r="D3" s="1"/>
      <c r="E3" s="1"/>
      <c r="F3" s="1"/>
      <c r="G3" s="1"/>
      <c r="H3" s="1"/>
    </row>
    <row r="4" spans="3:8" ht="15.75">
      <c r="C4" s="1"/>
      <c r="D4" s="1"/>
      <c r="E4" s="1"/>
      <c r="F4" s="1"/>
      <c r="G4" s="1"/>
      <c r="H4" s="1"/>
    </row>
    <row r="5" spans="6:7" ht="12.75">
      <c r="F5">
        <v>2014</v>
      </c>
      <c r="G5">
        <v>2015</v>
      </c>
    </row>
    <row r="6" spans="1:14" ht="12.75">
      <c r="A6" s="2" t="s">
        <v>0</v>
      </c>
      <c r="B6" s="2" t="s">
        <v>1</v>
      </c>
      <c r="C6" s="3" t="s">
        <v>38</v>
      </c>
      <c r="D6" s="3" t="s">
        <v>39</v>
      </c>
      <c r="E6" s="3" t="s">
        <v>40</v>
      </c>
      <c r="F6" s="3" t="s">
        <v>41</v>
      </c>
      <c r="G6" s="3" t="s">
        <v>9</v>
      </c>
      <c r="H6" s="4" t="s">
        <v>10</v>
      </c>
      <c r="I6" s="4" t="s">
        <v>27</v>
      </c>
      <c r="J6" s="4" t="s">
        <v>35</v>
      </c>
      <c r="K6" s="4" t="s">
        <v>36</v>
      </c>
      <c r="L6" s="4" t="s">
        <v>107</v>
      </c>
      <c r="M6" s="4" t="s">
        <v>37</v>
      </c>
      <c r="N6" s="4" t="s">
        <v>42</v>
      </c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3" t="s">
        <v>20</v>
      </c>
      <c r="C8" s="5">
        <v>2280</v>
      </c>
      <c r="D8" s="5">
        <v>35680</v>
      </c>
      <c r="E8" s="5">
        <v>2730</v>
      </c>
      <c r="F8" s="5">
        <v>7318</v>
      </c>
      <c r="G8" s="5">
        <v>1590</v>
      </c>
      <c r="H8" s="5">
        <v>4030</v>
      </c>
      <c r="I8" s="5">
        <v>5190</v>
      </c>
      <c r="J8" s="5">
        <v>2030</v>
      </c>
      <c r="K8" s="5">
        <v>11339.88</v>
      </c>
      <c r="L8" s="5">
        <v>14718.29</v>
      </c>
      <c r="M8" s="5">
        <v>3904.39</v>
      </c>
      <c r="N8" s="5">
        <v>90810.56</v>
      </c>
    </row>
    <row r="9" spans="1:14" ht="12.75">
      <c r="A9" s="2">
        <v>1</v>
      </c>
      <c r="B9" s="6" t="s">
        <v>2</v>
      </c>
      <c r="C9" s="6">
        <v>1080</v>
      </c>
      <c r="D9" s="6">
        <v>1080</v>
      </c>
      <c r="E9" s="6">
        <v>1080</v>
      </c>
      <c r="F9" s="6">
        <v>1080</v>
      </c>
      <c r="G9" s="6">
        <v>540</v>
      </c>
      <c r="H9" s="2">
        <v>1080</v>
      </c>
      <c r="I9" s="2">
        <v>2160</v>
      </c>
      <c r="J9" s="2">
        <v>1080</v>
      </c>
      <c r="K9" s="2">
        <v>2500</v>
      </c>
      <c r="L9" s="2">
        <v>900</v>
      </c>
      <c r="M9" s="2"/>
      <c r="N9" s="2">
        <v>12580</v>
      </c>
    </row>
    <row r="10" spans="1:14" ht="12.75">
      <c r="A10" s="2">
        <v>2</v>
      </c>
      <c r="B10" s="2" t="s">
        <v>94</v>
      </c>
      <c r="C10" s="2"/>
      <c r="D10" s="2"/>
      <c r="E10" s="2"/>
      <c r="F10" s="2"/>
      <c r="G10" s="2"/>
      <c r="H10" s="2"/>
      <c r="I10" s="2"/>
      <c r="J10" s="2"/>
      <c r="K10" s="2"/>
      <c r="L10" s="2">
        <v>7300</v>
      </c>
      <c r="M10" s="2"/>
      <c r="N10" s="2">
        <v>7300</v>
      </c>
    </row>
    <row r="11" spans="1:14" ht="12.75">
      <c r="A11" s="2">
        <v>3</v>
      </c>
      <c r="B11" s="2" t="s">
        <v>100</v>
      </c>
      <c r="C11" s="2"/>
      <c r="D11" s="2"/>
      <c r="E11" s="2"/>
      <c r="F11" s="2">
        <v>3500</v>
      </c>
      <c r="G11" s="2"/>
      <c r="H11" s="2"/>
      <c r="I11" s="2"/>
      <c r="J11" s="2"/>
      <c r="K11" s="2"/>
      <c r="L11" s="2"/>
      <c r="M11" s="2">
        <v>1000</v>
      </c>
      <c r="N11" s="2">
        <v>4500</v>
      </c>
    </row>
    <row r="12" spans="1:14" ht="12.75">
      <c r="A12" s="2">
        <v>4</v>
      </c>
      <c r="B12" s="2" t="s">
        <v>13</v>
      </c>
      <c r="C12" s="2"/>
      <c r="D12" s="2">
        <v>750</v>
      </c>
      <c r="E12" s="2">
        <v>1350</v>
      </c>
      <c r="F12" s="2">
        <v>750</v>
      </c>
      <c r="G12" s="2"/>
      <c r="H12" s="2">
        <v>1650</v>
      </c>
      <c r="I12" s="2">
        <v>600</v>
      </c>
      <c r="J12" s="2"/>
      <c r="K12" s="2">
        <v>300</v>
      </c>
      <c r="L12" s="2">
        <v>300</v>
      </c>
      <c r="M12" s="2"/>
      <c r="N12" s="2">
        <v>5700</v>
      </c>
    </row>
    <row r="13" spans="1:14" ht="12.75">
      <c r="A13" s="2">
        <v>5</v>
      </c>
      <c r="B13" s="2" t="s">
        <v>47</v>
      </c>
      <c r="C13" s="2"/>
      <c r="D13" s="2">
        <v>2700</v>
      </c>
      <c r="E13" s="2"/>
      <c r="F13" s="2"/>
      <c r="G13" s="2"/>
      <c r="H13" s="2"/>
      <c r="I13" s="2">
        <v>530</v>
      </c>
      <c r="J13" s="2"/>
      <c r="K13" s="2"/>
      <c r="L13" s="2">
        <v>800</v>
      </c>
      <c r="M13" s="2"/>
      <c r="N13" s="2">
        <v>4030</v>
      </c>
    </row>
    <row r="14" spans="1:14" ht="12.75">
      <c r="A14" s="2">
        <v>6</v>
      </c>
      <c r="B14" s="2" t="s">
        <v>84</v>
      </c>
      <c r="C14" s="2"/>
      <c r="D14" s="2"/>
      <c r="E14" s="2"/>
      <c r="F14" s="2"/>
      <c r="G14" s="2"/>
      <c r="H14" s="2"/>
      <c r="I14" s="2"/>
      <c r="J14" s="2"/>
      <c r="K14" s="2">
        <v>950</v>
      </c>
      <c r="L14" s="2"/>
      <c r="M14" s="2"/>
      <c r="N14" s="2">
        <v>950</v>
      </c>
    </row>
    <row r="15" spans="1:14" ht="12.75">
      <c r="A15" s="2">
        <v>7</v>
      </c>
      <c r="B15" s="2" t="s">
        <v>87</v>
      </c>
      <c r="C15" s="2"/>
      <c r="D15" s="2"/>
      <c r="E15" s="2"/>
      <c r="F15" s="2"/>
      <c r="G15" s="2"/>
      <c r="H15" s="2"/>
      <c r="I15" s="2"/>
      <c r="J15" s="2"/>
      <c r="K15" s="2">
        <v>2500</v>
      </c>
      <c r="L15" s="2"/>
      <c r="M15" s="2"/>
      <c r="N15" s="2">
        <v>2500</v>
      </c>
    </row>
    <row r="16" spans="1:14" ht="12.75">
      <c r="A16" s="2">
        <v>8</v>
      </c>
      <c r="B16" s="2" t="s">
        <v>88</v>
      </c>
      <c r="C16" s="2"/>
      <c r="D16" s="2"/>
      <c r="E16" s="2"/>
      <c r="F16" s="2"/>
      <c r="G16" s="2"/>
      <c r="H16" s="2"/>
      <c r="I16" s="2"/>
      <c r="J16" s="2"/>
      <c r="K16" s="2">
        <v>577.79</v>
      </c>
      <c r="L16" s="2"/>
      <c r="M16" s="2"/>
      <c r="N16" s="2">
        <v>577.79</v>
      </c>
    </row>
    <row r="17" spans="1:14" ht="12.75">
      <c r="A17" s="2">
        <v>9</v>
      </c>
      <c r="B17" s="2" t="s">
        <v>57</v>
      </c>
      <c r="C17" s="2"/>
      <c r="D17" s="2"/>
      <c r="E17" s="2"/>
      <c r="F17" s="2"/>
      <c r="G17" s="2"/>
      <c r="H17" s="2"/>
      <c r="I17" s="2"/>
      <c r="J17" s="2"/>
      <c r="K17" s="2"/>
      <c r="L17" s="2">
        <v>3325</v>
      </c>
      <c r="M17" s="2"/>
      <c r="N17" s="2">
        <v>3325</v>
      </c>
    </row>
    <row r="18" spans="1:14" ht="12.75">
      <c r="A18" s="2">
        <v>10</v>
      </c>
      <c r="B18" s="2" t="s">
        <v>74</v>
      </c>
      <c r="C18" s="2"/>
      <c r="D18" s="2">
        <v>150</v>
      </c>
      <c r="E18" s="2">
        <v>300</v>
      </c>
      <c r="F18" s="2">
        <v>788</v>
      </c>
      <c r="G18" s="2">
        <v>1050</v>
      </c>
      <c r="H18" s="2"/>
      <c r="I18" s="7">
        <v>200</v>
      </c>
      <c r="J18" s="2">
        <v>150</v>
      </c>
      <c r="K18" s="2"/>
      <c r="L18" s="2">
        <v>413.29</v>
      </c>
      <c r="M18" s="2"/>
      <c r="N18" s="2">
        <v>3051.29</v>
      </c>
    </row>
    <row r="19" spans="1:14" ht="12.75">
      <c r="A19" s="2">
        <v>11</v>
      </c>
      <c r="B19" s="2" t="s">
        <v>97</v>
      </c>
      <c r="C19" s="2"/>
      <c r="D19" s="2"/>
      <c r="E19" s="2"/>
      <c r="F19" s="2"/>
      <c r="G19" s="2"/>
      <c r="H19" s="2"/>
      <c r="I19" s="2"/>
      <c r="J19" s="2"/>
      <c r="K19" s="2">
        <v>2932.09</v>
      </c>
      <c r="L19" s="2"/>
      <c r="M19" s="2">
        <v>1254.39</v>
      </c>
      <c r="N19" s="2">
        <v>4186.48</v>
      </c>
    </row>
    <row r="20" spans="1:14" ht="12.75">
      <c r="A20" s="2">
        <v>12</v>
      </c>
      <c r="B20" s="2" t="s">
        <v>65</v>
      </c>
      <c r="C20" s="2">
        <v>1200</v>
      </c>
      <c r="D20" s="2"/>
      <c r="E20" s="2"/>
      <c r="F20" s="2">
        <v>1200</v>
      </c>
      <c r="G20" s="2"/>
      <c r="H20" s="2">
        <v>1300</v>
      </c>
      <c r="I20" s="2">
        <v>1700</v>
      </c>
      <c r="J20" s="2">
        <v>800</v>
      </c>
      <c r="K20" s="2">
        <v>1580</v>
      </c>
      <c r="L20" s="2">
        <v>1680</v>
      </c>
      <c r="M20" s="2">
        <v>1650</v>
      </c>
      <c r="N20" s="2">
        <v>11110</v>
      </c>
    </row>
    <row r="21" spans="1:14" ht="12.75">
      <c r="A21" s="2">
        <v>13</v>
      </c>
      <c r="B21" s="2" t="s">
        <v>67</v>
      </c>
      <c r="C21" s="2"/>
      <c r="D21" s="2">
        <v>31000</v>
      </c>
      <c r="E21" s="2"/>
      <c r="F21" s="2"/>
      <c r="G21" s="2"/>
      <c r="H21" s="2"/>
      <c r="I21" s="2"/>
      <c r="J21" s="2"/>
      <c r="K21" s="2"/>
      <c r="L21" s="2"/>
      <c r="M21" s="2"/>
      <c r="N21" s="2">
        <v>31000</v>
      </c>
    </row>
    <row r="22" spans="1:14" ht="12.75">
      <c r="A22" s="2"/>
      <c r="B22" s="3" t="s">
        <v>19</v>
      </c>
      <c r="C22" s="5">
        <v>0</v>
      </c>
      <c r="D22" s="5">
        <v>952</v>
      </c>
      <c r="E22" s="5">
        <v>0</v>
      </c>
      <c r="F22" s="5">
        <v>1612.5</v>
      </c>
      <c r="G22" s="5">
        <v>0</v>
      </c>
      <c r="H22" s="5">
        <v>710</v>
      </c>
      <c r="I22" s="5">
        <v>1666</v>
      </c>
      <c r="J22" s="5">
        <v>0</v>
      </c>
      <c r="K22" s="5">
        <v>700</v>
      </c>
      <c r="L22" s="5">
        <v>0</v>
      </c>
      <c r="M22" s="5">
        <v>0</v>
      </c>
      <c r="N22" s="5">
        <v>5640.5</v>
      </c>
    </row>
    <row r="23" spans="1:14" ht="12.75">
      <c r="A23" s="2">
        <v>1</v>
      </c>
      <c r="B23" s="2" t="s">
        <v>3</v>
      </c>
      <c r="C23" s="2"/>
      <c r="D23" s="2">
        <v>182</v>
      </c>
      <c r="E23" s="2"/>
      <c r="F23" s="2">
        <v>325</v>
      </c>
      <c r="G23" s="2"/>
      <c r="H23" s="2"/>
      <c r="I23" s="2">
        <v>416</v>
      </c>
      <c r="J23" s="2"/>
      <c r="K23" s="2"/>
      <c r="L23" s="2"/>
      <c r="M23" s="2"/>
      <c r="N23" s="2">
        <v>923</v>
      </c>
    </row>
    <row r="24" spans="1:14" ht="12.75">
      <c r="A24" s="2">
        <v>2</v>
      </c>
      <c r="B24" s="2" t="s">
        <v>23</v>
      </c>
      <c r="C24" s="2"/>
      <c r="D24" s="2">
        <v>280</v>
      </c>
      <c r="E24" s="2"/>
      <c r="F24" s="2">
        <v>537.5</v>
      </c>
      <c r="G24" s="2"/>
      <c r="H24" s="2"/>
      <c r="I24" s="2">
        <v>450</v>
      </c>
      <c r="J24" s="2"/>
      <c r="K24" s="2"/>
      <c r="L24" s="2"/>
      <c r="M24" s="2"/>
      <c r="N24" s="2">
        <v>1267.5</v>
      </c>
    </row>
    <row r="25" spans="1:14" ht="12.75">
      <c r="A25" s="2">
        <v>3</v>
      </c>
      <c r="B25" s="2" t="s">
        <v>76</v>
      </c>
      <c r="C25" s="2"/>
      <c r="D25" s="2"/>
      <c r="E25" s="2"/>
      <c r="F25" s="2"/>
      <c r="G25" s="2"/>
      <c r="H25" s="2">
        <v>520</v>
      </c>
      <c r="I25" s="2"/>
      <c r="J25" s="2"/>
      <c r="K25" s="2">
        <v>700</v>
      </c>
      <c r="L25" s="2"/>
      <c r="M25" s="2"/>
      <c r="N25" s="2">
        <v>1220</v>
      </c>
    </row>
    <row r="26" spans="1:14" ht="12.75">
      <c r="A26" s="2">
        <v>4</v>
      </c>
      <c r="B26" s="2" t="s">
        <v>24</v>
      </c>
      <c r="C26" s="2"/>
      <c r="D26" s="2">
        <v>490</v>
      </c>
      <c r="E26" s="2"/>
      <c r="F26" s="2">
        <v>750</v>
      </c>
      <c r="G26" s="2"/>
      <c r="H26" s="2">
        <v>190</v>
      </c>
      <c r="I26" s="2">
        <v>800</v>
      </c>
      <c r="J26" s="2"/>
      <c r="K26" s="2"/>
      <c r="L26" s="2"/>
      <c r="M26" s="2"/>
      <c r="N26" s="2">
        <v>2230</v>
      </c>
    </row>
    <row r="27" spans="1:14" ht="12.75">
      <c r="A27" s="2"/>
      <c r="B27" s="3" t="s">
        <v>18</v>
      </c>
      <c r="C27" s="5">
        <v>0</v>
      </c>
      <c r="D27" s="5">
        <v>2235</v>
      </c>
      <c r="E27" s="5">
        <v>0</v>
      </c>
      <c r="F27" s="5">
        <v>4278.45</v>
      </c>
      <c r="G27" s="5">
        <v>0</v>
      </c>
      <c r="H27" s="5">
        <v>2039.5</v>
      </c>
      <c r="I27" s="5">
        <v>7891</v>
      </c>
      <c r="J27" s="5">
        <v>500</v>
      </c>
      <c r="K27" s="5">
        <v>1414.5</v>
      </c>
      <c r="L27" s="5">
        <v>3750.91</v>
      </c>
      <c r="M27" s="5">
        <v>1885.5</v>
      </c>
      <c r="N27" s="5">
        <v>23994.86</v>
      </c>
    </row>
    <row r="28" spans="1:14" ht="12.75">
      <c r="A28" s="2">
        <v>1</v>
      </c>
      <c r="B28" s="2" t="s">
        <v>99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>
        <v>232.5</v>
      </c>
      <c r="N28" s="8">
        <v>232.5</v>
      </c>
    </row>
    <row r="29" spans="1:14" ht="12.75">
      <c r="A29" s="2">
        <v>2</v>
      </c>
      <c r="B29" s="2" t="s">
        <v>4</v>
      </c>
      <c r="C29" s="2"/>
      <c r="D29" s="2"/>
      <c r="E29" s="2"/>
      <c r="F29" s="2">
        <v>164</v>
      </c>
      <c r="G29" s="2"/>
      <c r="H29" s="2"/>
      <c r="I29" s="2"/>
      <c r="J29" s="2"/>
      <c r="K29" s="2"/>
      <c r="L29" s="2"/>
      <c r="M29" s="2"/>
      <c r="N29" s="8">
        <v>164</v>
      </c>
    </row>
    <row r="30" spans="1:14" ht="12.75">
      <c r="A30" s="2">
        <v>3</v>
      </c>
      <c r="B30" s="2" t="s">
        <v>25</v>
      </c>
      <c r="C30" s="2"/>
      <c r="D30" s="2">
        <v>490</v>
      </c>
      <c r="E30" s="2"/>
      <c r="F30" s="2">
        <v>887.5</v>
      </c>
      <c r="G30" s="2"/>
      <c r="H30" s="2"/>
      <c r="I30" s="2">
        <v>840</v>
      </c>
      <c r="J30" s="2"/>
      <c r="K30" s="2"/>
      <c r="L30" s="2"/>
      <c r="M30" s="2"/>
      <c r="N30" s="8">
        <v>2217.5</v>
      </c>
    </row>
    <row r="31" spans="1:14" ht="12.75">
      <c r="A31" s="2">
        <v>4</v>
      </c>
      <c r="B31" s="2" t="s">
        <v>69</v>
      </c>
      <c r="C31" s="2"/>
      <c r="D31" s="2">
        <v>560</v>
      </c>
      <c r="E31" s="2"/>
      <c r="F31" s="2">
        <v>1000</v>
      </c>
      <c r="G31" s="2"/>
      <c r="H31" s="2"/>
      <c r="I31" s="2">
        <v>1040</v>
      </c>
      <c r="J31" s="2"/>
      <c r="K31" s="2"/>
      <c r="L31" s="2"/>
      <c r="M31" s="2"/>
      <c r="N31" s="8">
        <v>2600</v>
      </c>
    </row>
    <row r="32" spans="1:14" ht="12.75">
      <c r="A32" s="2">
        <v>5</v>
      </c>
      <c r="B32" s="2" t="s">
        <v>26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>
        <v>0</v>
      </c>
    </row>
    <row r="33" spans="1:14" ht="12.75">
      <c r="A33" s="2">
        <v>5</v>
      </c>
      <c r="B33" s="2" t="s">
        <v>6</v>
      </c>
      <c r="C33" s="2"/>
      <c r="D33" s="2"/>
      <c r="E33" s="2"/>
      <c r="F33" s="2"/>
      <c r="G33" s="2"/>
      <c r="H33" s="2"/>
      <c r="I33" s="2"/>
      <c r="J33" s="2"/>
      <c r="K33" s="2"/>
      <c r="L33" s="2">
        <v>105</v>
      </c>
      <c r="M33" s="2"/>
      <c r="N33" s="8">
        <v>105</v>
      </c>
    </row>
    <row r="34" spans="1:14" ht="12.75">
      <c r="A34" s="2">
        <v>6</v>
      </c>
      <c r="B34" s="2" t="s">
        <v>90</v>
      </c>
      <c r="C34" s="2"/>
      <c r="D34" s="2">
        <v>390</v>
      </c>
      <c r="E34" s="2"/>
      <c r="F34" s="2">
        <v>280</v>
      </c>
      <c r="G34" s="2"/>
      <c r="H34" s="2">
        <v>53</v>
      </c>
      <c r="I34" s="7">
        <v>420</v>
      </c>
      <c r="J34" s="2"/>
      <c r="K34" s="2"/>
      <c r="L34" s="2">
        <v>1151</v>
      </c>
      <c r="M34" s="2">
        <v>300</v>
      </c>
      <c r="N34" s="8">
        <v>2594</v>
      </c>
    </row>
    <row r="35" spans="1:14" ht="12.75">
      <c r="A35" s="2">
        <v>7</v>
      </c>
      <c r="B35" s="2" t="s">
        <v>21</v>
      </c>
      <c r="C35" s="2"/>
      <c r="D35" s="2">
        <v>12</v>
      </c>
      <c r="E35" s="2"/>
      <c r="F35" s="2"/>
      <c r="G35" s="2"/>
      <c r="H35" s="2">
        <v>6.5</v>
      </c>
      <c r="I35" s="2"/>
      <c r="J35" s="2"/>
      <c r="K35" s="2"/>
      <c r="L35" s="2">
        <v>1982</v>
      </c>
      <c r="M35" s="2">
        <v>26</v>
      </c>
      <c r="N35" s="8">
        <v>2026.5</v>
      </c>
    </row>
    <row r="36" spans="1:14" ht="12.75">
      <c r="A36" s="2">
        <v>8</v>
      </c>
      <c r="B36" s="2" t="s">
        <v>28</v>
      </c>
      <c r="C36" s="2"/>
      <c r="D36" s="2"/>
      <c r="E36" s="2"/>
      <c r="F36" s="2"/>
      <c r="G36" s="2"/>
      <c r="H36" s="2"/>
      <c r="I36" s="2"/>
      <c r="J36" s="2"/>
      <c r="K36" s="2"/>
      <c r="L36" s="2">
        <v>90</v>
      </c>
      <c r="M36" s="2"/>
      <c r="N36" s="8">
        <v>90</v>
      </c>
    </row>
    <row r="37" spans="1:14" ht="12.75">
      <c r="A37" s="2">
        <v>10</v>
      </c>
      <c r="B37" s="2" t="s">
        <v>29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8">
        <v>0</v>
      </c>
    </row>
    <row r="38" spans="1:14" ht="12.75">
      <c r="A38" s="2">
        <v>11</v>
      </c>
      <c r="B38" s="2" t="s">
        <v>31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8">
        <v>0</v>
      </c>
    </row>
    <row r="39" spans="1:14" ht="12.75">
      <c r="A39" s="2">
        <v>9</v>
      </c>
      <c r="B39" s="2" t="s">
        <v>32</v>
      </c>
      <c r="C39" s="2"/>
      <c r="D39" s="2"/>
      <c r="E39" s="2"/>
      <c r="F39" s="2"/>
      <c r="G39" s="2"/>
      <c r="H39" s="2"/>
      <c r="I39" s="2"/>
      <c r="J39" s="2"/>
      <c r="K39" s="2">
        <v>244.5</v>
      </c>
      <c r="L39" s="2"/>
      <c r="M39" s="2"/>
      <c r="N39" s="8">
        <v>244.5</v>
      </c>
    </row>
    <row r="40" spans="1:14" ht="12.75">
      <c r="A40" s="2">
        <v>10</v>
      </c>
      <c r="B40" s="2" t="s">
        <v>44</v>
      </c>
      <c r="C40" s="2"/>
      <c r="D40" s="2"/>
      <c r="E40" s="2"/>
      <c r="F40" s="2"/>
      <c r="G40" s="2"/>
      <c r="H40" s="2"/>
      <c r="I40" s="2"/>
      <c r="J40" s="2"/>
      <c r="K40" s="2"/>
      <c r="L40" s="2">
        <v>422.91</v>
      </c>
      <c r="M40" s="2"/>
      <c r="N40" s="8">
        <v>422.91</v>
      </c>
    </row>
    <row r="41" spans="1:14" ht="12.75">
      <c r="A41" s="2">
        <v>11</v>
      </c>
      <c r="B41" s="2" t="s">
        <v>33</v>
      </c>
      <c r="C41" s="2"/>
      <c r="D41" s="2"/>
      <c r="E41" s="2"/>
      <c r="F41" s="2">
        <v>1735</v>
      </c>
      <c r="G41" s="2"/>
      <c r="H41" s="2">
        <v>1700</v>
      </c>
      <c r="I41" s="2"/>
      <c r="J41" s="2"/>
      <c r="K41" s="2"/>
      <c r="L41" s="2"/>
      <c r="M41" s="2"/>
      <c r="N41" s="8">
        <v>3435</v>
      </c>
    </row>
    <row r="42" spans="1:14" ht="12.75">
      <c r="A42" s="2">
        <v>12</v>
      </c>
      <c r="B42" s="2" t="s">
        <v>75</v>
      </c>
      <c r="C42" s="2"/>
      <c r="D42" s="2"/>
      <c r="E42" s="2"/>
      <c r="F42" s="2"/>
      <c r="G42" s="2"/>
      <c r="H42" s="2"/>
      <c r="I42" s="2"/>
      <c r="J42" s="2"/>
      <c r="K42" s="2">
        <v>420</v>
      </c>
      <c r="L42" s="2"/>
      <c r="M42" s="2"/>
      <c r="N42" s="8">
        <v>420</v>
      </c>
    </row>
    <row r="43" spans="1:14" ht="12.75">
      <c r="A43" s="2">
        <v>16</v>
      </c>
      <c r="B43" s="2" t="s">
        <v>49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8">
        <v>0</v>
      </c>
    </row>
    <row r="44" spans="1:14" ht="12.75">
      <c r="A44" s="2">
        <v>13</v>
      </c>
      <c r="B44" s="2" t="s">
        <v>80</v>
      </c>
      <c r="C44" s="2"/>
      <c r="D44" s="2"/>
      <c r="E44" s="2"/>
      <c r="F44" s="2"/>
      <c r="G44" s="2"/>
      <c r="H44" s="2"/>
      <c r="I44" s="2"/>
      <c r="J44" s="2">
        <v>500</v>
      </c>
      <c r="K44" s="2"/>
      <c r="L44" s="2"/>
      <c r="M44" s="2"/>
      <c r="N44" s="8">
        <v>500</v>
      </c>
    </row>
    <row r="45" spans="1:14" ht="12.75">
      <c r="A45" s="2">
        <v>18</v>
      </c>
      <c r="B45" s="2" t="s">
        <v>50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8">
        <v>0</v>
      </c>
    </row>
    <row r="46" spans="1:14" ht="12.75">
      <c r="A46" s="2">
        <v>14</v>
      </c>
      <c r="B46" s="2" t="s">
        <v>79</v>
      </c>
      <c r="C46" s="2"/>
      <c r="D46" s="2"/>
      <c r="E46" s="2"/>
      <c r="F46" s="2"/>
      <c r="G46" s="2"/>
      <c r="H46" s="2"/>
      <c r="I46" s="7">
        <v>3921</v>
      </c>
      <c r="J46" s="2"/>
      <c r="K46" s="2"/>
      <c r="L46" s="2"/>
      <c r="M46" s="2"/>
      <c r="N46" s="8">
        <v>3921</v>
      </c>
    </row>
    <row r="47" spans="1:14" ht="12.75">
      <c r="A47" s="2">
        <v>15</v>
      </c>
      <c r="B47" s="2" t="s">
        <v>77</v>
      </c>
      <c r="C47" s="2"/>
      <c r="D47" s="2"/>
      <c r="E47" s="2"/>
      <c r="F47" s="2"/>
      <c r="G47" s="2"/>
      <c r="H47" s="2">
        <v>280</v>
      </c>
      <c r="I47" s="7"/>
      <c r="J47" s="2"/>
      <c r="K47" s="2"/>
      <c r="L47" s="2"/>
      <c r="M47" s="2"/>
      <c r="N47" s="8">
        <v>280</v>
      </c>
    </row>
    <row r="48" spans="1:14" ht="12.75">
      <c r="A48" s="2">
        <v>16</v>
      </c>
      <c r="B48" s="2" t="s">
        <v>55</v>
      </c>
      <c r="C48" s="2"/>
      <c r="D48" s="2"/>
      <c r="E48" s="2"/>
      <c r="F48" s="2"/>
      <c r="G48" s="2"/>
      <c r="H48" s="2"/>
      <c r="I48" s="7">
        <v>1670</v>
      </c>
      <c r="J48" s="2"/>
      <c r="K48" s="2"/>
      <c r="L48" s="2"/>
      <c r="M48" s="2"/>
      <c r="N48" s="8">
        <v>1670</v>
      </c>
    </row>
    <row r="49" spans="1:14" ht="12.75">
      <c r="A49" s="2">
        <v>22</v>
      </c>
      <c r="B49" s="2" t="s">
        <v>56</v>
      </c>
      <c r="C49" s="2"/>
      <c r="D49" s="2"/>
      <c r="E49" s="2"/>
      <c r="F49" s="2"/>
      <c r="G49" s="2"/>
      <c r="H49" s="2"/>
      <c r="I49" s="7"/>
      <c r="J49" s="2"/>
      <c r="K49" s="2"/>
      <c r="L49" s="2"/>
      <c r="M49" s="2"/>
      <c r="N49" s="8">
        <v>0</v>
      </c>
    </row>
    <row r="50" spans="1:14" ht="12.75">
      <c r="A50" s="2">
        <v>17</v>
      </c>
      <c r="B50" s="2" t="s">
        <v>45</v>
      </c>
      <c r="C50" s="2"/>
      <c r="D50" s="2">
        <v>500</v>
      </c>
      <c r="E50" s="2"/>
      <c r="F50" s="2"/>
      <c r="G50" s="2"/>
      <c r="H50" s="2"/>
      <c r="I50" s="7"/>
      <c r="J50" s="2"/>
      <c r="K50" s="2"/>
      <c r="L50" s="2"/>
      <c r="M50" s="2"/>
      <c r="N50" s="8">
        <v>500</v>
      </c>
    </row>
    <row r="51" spans="1:14" ht="12.75">
      <c r="A51" s="2">
        <v>24</v>
      </c>
      <c r="B51" s="2" t="s">
        <v>52</v>
      </c>
      <c r="C51" s="2"/>
      <c r="D51" s="2"/>
      <c r="E51" s="2"/>
      <c r="F51" s="2"/>
      <c r="G51" s="2"/>
      <c r="H51" s="2"/>
      <c r="I51" s="7"/>
      <c r="J51" s="2"/>
      <c r="K51" s="2"/>
      <c r="L51" s="2"/>
      <c r="M51" s="2"/>
      <c r="N51" s="8">
        <v>0</v>
      </c>
    </row>
    <row r="52" spans="1:14" ht="12.75">
      <c r="A52" s="2">
        <v>18</v>
      </c>
      <c r="B52" s="2" t="s">
        <v>60</v>
      </c>
      <c r="C52" s="2"/>
      <c r="D52" s="2"/>
      <c r="E52" s="2"/>
      <c r="F52" s="2"/>
      <c r="G52" s="2"/>
      <c r="H52" s="2"/>
      <c r="I52" s="7"/>
      <c r="J52" s="2"/>
      <c r="K52" s="2"/>
      <c r="L52" s="2"/>
      <c r="M52" s="2">
        <v>227</v>
      </c>
      <c r="N52" s="8">
        <v>227</v>
      </c>
    </row>
    <row r="53" spans="1:14" ht="12.75">
      <c r="A53" s="2">
        <v>26</v>
      </c>
      <c r="B53" s="2" t="s">
        <v>51</v>
      </c>
      <c r="C53" s="2"/>
      <c r="D53" s="2"/>
      <c r="E53" s="2"/>
      <c r="F53" s="2"/>
      <c r="G53" s="2"/>
      <c r="H53" s="2"/>
      <c r="I53" s="7"/>
      <c r="J53" s="2"/>
      <c r="K53" s="2"/>
      <c r="L53" s="2"/>
      <c r="M53" s="2"/>
      <c r="N53" s="8">
        <v>0</v>
      </c>
    </row>
    <row r="54" spans="1:14" ht="12.75">
      <c r="A54" s="2">
        <v>19</v>
      </c>
      <c r="B54" s="2" t="s">
        <v>66</v>
      </c>
      <c r="C54" s="2"/>
      <c r="D54" s="2">
        <v>206</v>
      </c>
      <c r="E54" s="2"/>
      <c r="F54" s="2"/>
      <c r="G54" s="2"/>
      <c r="H54" s="2"/>
      <c r="I54" s="7"/>
      <c r="J54" s="2"/>
      <c r="K54" s="2"/>
      <c r="L54" s="2"/>
      <c r="M54" s="2"/>
      <c r="N54" s="8">
        <v>206</v>
      </c>
    </row>
    <row r="55" spans="1:14" ht="12.75">
      <c r="A55" s="2">
        <v>20</v>
      </c>
      <c r="B55" s="2" t="s">
        <v>98</v>
      </c>
      <c r="C55" s="2"/>
      <c r="D55" s="2"/>
      <c r="E55" s="2"/>
      <c r="F55" s="2"/>
      <c r="G55" s="2"/>
      <c r="H55" s="2"/>
      <c r="I55" s="7"/>
      <c r="J55" s="2"/>
      <c r="K55" s="2">
        <v>300</v>
      </c>
      <c r="L55" s="2"/>
      <c r="M55" s="2">
        <v>1100</v>
      </c>
      <c r="N55" s="8">
        <v>1400</v>
      </c>
    </row>
    <row r="56" spans="1:14" ht="12.75">
      <c r="A56" s="2">
        <v>21</v>
      </c>
      <c r="B56" s="2" t="s">
        <v>81</v>
      </c>
      <c r="C56" s="2"/>
      <c r="D56" s="2">
        <v>77</v>
      </c>
      <c r="E56" s="2"/>
      <c r="F56" s="2">
        <v>211.95</v>
      </c>
      <c r="G56" s="2"/>
      <c r="H56" s="2"/>
      <c r="I56" s="7"/>
      <c r="J56" s="2"/>
      <c r="K56" s="2">
        <v>450</v>
      </c>
      <c r="L56" s="2"/>
      <c r="M56" s="2"/>
      <c r="N56" s="8">
        <v>738.95</v>
      </c>
    </row>
    <row r="57" spans="1:14" ht="12.75">
      <c r="A57" s="2"/>
      <c r="B57" s="3" t="s">
        <v>17</v>
      </c>
      <c r="C57" s="5">
        <v>0</v>
      </c>
      <c r="D57" s="5">
        <v>6829</v>
      </c>
      <c r="E57" s="5">
        <v>8578.38</v>
      </c>
      <c r="F57" s="5">
        <v>26426.82</v>
      </c>
      <c r="G57" s="5">
        <v>136</v>
      </c>
      <c r="H57" s="5">
        <v>396</v>
      </c>
      <c r="I57" s="5">
        <v>4705.5</v>
      </c>
      <c r="J57" s="5">
        <v>12037.53</v>
      </c>
      <c r="K57" s="5">
        <v>6925</v>
      </c>
      <c r="L57" s="5">
        <v>28052.49</v>
      </c>
      <c r="M57" s="5">
        <v>5813.06</v>
      </c>
      <c r="N57" s="5">
        <v>99899.78</v>
      </c>
    </row>
    <row r="58" spans="1:14" ht="12.75">
      <c r="A58" s="2">
        <v>1</v>
      </c>
      <c r="B58" s="2" t="s">
        <v>7</v>
      </c>
      <c r="C58" s="2"/>
      <c r="D58" s="2"/>
      <c r="E58" s="2"/>
      <c r="F58" s="2"/>
      <c r="G58" s="2"/>
      <c r="H58" s="2"/>
      <c r="I58" s="2">
        <v>328.91</v>
      </c>
      <c r="J58" s="2"/>
      <c r="K58" s="2"/>
      <c r="L58" s="2"/>
      <c r="M58" s="2"/>
      <c r="N58" s="2">
        <v>328.91</v>
      </c>
    </row>
    <row r="59" spans="1:14" ht="12.75">
      <c r="A59" s="2">
        <v>2</v>
      </c>
      <c r="B59" s="2" t="s">
        <v>8</v>
      </c>
      <c r="C59" s="2"/>
      <c r="D59" s="2"/>
      <c r="E59" s="2"/>
      <c r="F59" s="2"/>
      <c r="G59" s="2"/>
      <c r="H59" s="2"/>
      <c r="I59" s="2">
        <v>2069.91</v>
      </c>
      <c r="J59" s="2"/>
      <c r="K59" s="2"/>
      <c r="L59" s="2"/>
      <c r="M59" s="2"/>
      <c r="N59" s="2">
        <v>2069.91</v>
      </c>
    </row>
    <row r="60" spans="1:14" ht="12.75">
      <c r="A60" s="2">
        <v>3</v>
      </c>
      <c r="B60" s="2" t="s">
        <v>93</v>
      </c>
      <c r="C60" s="2"/>
      <c r="D60" s="2"/>
      <c r="E60" s="2">
        <v>112.71</v>
      </c>
      <c r="F60" s="2"/>
      <c r="G60" s="2"/>
      <c r="H60" s="2"/>
      <c r="I60" s="2">
        <v>121.05</v>
      </c>
      <c r="J60" s="2"/>
      <c r="K60" s="2"/>
      <c r="L60" s="2">
        <v>612</v>
      </c>
      <c r="M60" s="2">
        <v>417.5</v>
      </c>
      <c r="N60" s="2">
        <v>1263.26</v>
      </c>
    </row>
    <row r="61" spans="1:14" ht="12.75">
      <c r="A61" s="2">
        <v>4</v>
      </c>
      <c r="B61" s="2" t="s">
        <v>59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>
        <v>0</v>
      </c>
    </row>
    <row r="62" spans="1:14" ht="12.75">
      <c r="A62" s="2">
        <v>4</v>
      </c>
      <c r="B62" s="2" t="s">
        <v>92</v>
      </c>
      <c r="C62" s="2"/>
      <c r="D62" s="2"/>
      <c r="E62" s="2"/>
      <c r="F62" s="2"/>
      <c r="G62" s="2"/>
      <c r="H62" s="2"/>
      <c r="I62" s="2"/>
      <c r="J62" s="2"/>
      <c r="K62" s="2"/>
      <c r="L62" s="2">
        <v>389</v>
      </c>
      <c r="M62" s="2">
        <v>260</v>
      </c>
      <c r="N62" s="2">
        <v>649</v>
      </c>
    </row>
    <row r="63" spans="1:14" ht="12.75">
      <c r="A63" s="2">
        <v>5</v>
      </c>
      <c r="B63" s="2" t="s">
        <v>95</v>
      </c>
      <c r="C63" s="2"/>
      <c r="D63" s="2"/>
      <c r="E63" s="2"/>
      <c r="F63" s="2"/>
      <c r="G63" s="2"/>
      <c r="H63" s="2"/>
      <c r="I63" s="2">
        <v>977.22</v>
      </c>
      <c r="J63" s="2"/>
      <c r="K63" s="2"/>
      <c r="L63" s="2">
        <v>497</v>
      </c>
      <c r="M63" s="2"/>
      <c r="N63" s="2">
        <v>1474.22</v>
      </c>
    </row>
    <row r="64" spans="1:14" ht="12.75">
      <c r="A64" s="2">
        <v>6</v>
      </c>
      <c r="B64" s="2" t="s">
        <v>11</v>
      </c>
      <c r="C64" s="2"/>
      <c r="D64" s="2"/>
      <c r="E64" s="2"/>
      <c r="F64" s="2">
        <v>20295</v>
      </c>
      <c r="G64" s="2"/>
      <c r="H64" s="2"/>
      <c r="I64" s="2"/>
      <c r="J64" s="2"/>
      <c r="K64" s="2"/>
      <c r="L64" s="2"/>
      <c r="M64" s="2"/>
      <c r="N64" s="2">
        <v>20295</v>
      </c>
    </row>
    <row r="65" spans="1:14" ht="12.75">
      <c r="A65" s="2">
        <v>7</v>
      </c>
      <c r="B65" s="2" t="s">
        <v>12</v>
      </c>
      <c r="C65" s="2"/>
      <c r="D65" s="2"/>
      <c r="E65" s="2"/>
      <c r="F65" s="2"/>
      <c r="G65" s="2"/>
      <c r="H65" s="2"/>
      <c r="I65" s="2"/>
      <c r="J65" s="2"/>
      <c r="K65" s="2"/>
      <c r="L65" s="2">
        <v>4033</v>
      </c>
      <c r="M65" s="2"/>
      <c r="N65" s="2">
        <v>4033</v>
      </c>
    </row>
    <row r="66" spans="1:14" ht="12.75">
      <c r="A66" s="2">
        <v>8</v>
      </c>
      <c r="B66" s="2" t="s">
        <v>53</v>
      </c>
      <c r="C66" s="2"/>
      <c r="D66" s="2"/>
      <c r="E66" s="2"/>
      <c r="F66" s="2">
        <v>1000</v>
      </c>
      <c r="G66" s="2"/>
      <c r="H66" s="2"/>
      <c r="I66" s="2"/>
      <c r="J66" s="2"/>
      <c r="K66" s="2"/>
      <c r="L66" s="2"/>
      <c r="M66" s="2"/>
      <c r="N66" s="2">
        <v>1000</v>
      </c>
    </row>
    <row r="67" spans="1:14" ht="12.75">
      <c r="A67" s="2">
        <v>9</v>
      </c>
      <c r="B67" s="2" t="s">
        <v>91</v>
      </c>
      <c r="C67" s="2"/>
      <c r="D67" s="2"/>
      <c r="E67" s="2"/>
      <c r="F67" s="2"/>
      <c r="G67" s="2"/>
      <c r="H67" s="2"/>
      <c r="I67" s="2"/>
      <c r="J67" s="2"/>
      <c r="K67" s="2"/>
      <c r="L67" s="2">
        <v>198</v>
      </c>
      <c r="M67" s="2"/>
      <c r="N67" s="2">
        <v>198</v>
      </c>
    </row>
    <row r="68" spans="1:14" ht="12.75">
      <c r="A68" s="2">
        <v>10</v>
      </c>
      <c r="B68" s="2" t="s">
        <v>62</v>
      </c>
      <c r="C68" s="2"/>
      <c r="D68" s="2"/>
      <c r="E68" s="2">
        <v>159</v>
      </c>
      <c r="F68" s="2"/>
      <c r="G68" s="2"/>
      <c r="H68" s="2"/>
      <c r="I68" s="7">
        <v>709.45</v>
      </c>
      <c r="J68" s="2"/>
      <c r="K68" s="2"/>
      <c r="L68" s="2">
        <v>17227</v>
      </c>
      <c r="M68" s="2">
        <v>2990.06</v>
      </c>
      <c r="N68" s="2">
        <v>21085.51</v>
      </c>
    </row>
    <row r="69" spans="1:14" ht="12.75">
      <c r="A69" s="2">
        <v>11</v>
      </c>
      <c r="B69" s="2" t="s">
        <v>82</v>
      </c>
      <c r="C69" s="2"/>
      <c r="D69" s="2"/>
      <c r="E69" s="2"/>
      <c r="F69" s="2"/>
      <c r="G69" s="2"/>
      <c r="H69" s="2"/>
      <c r="I69" s="7"/>
      <c r="J69" s="2">
        <v>131.41</v>
      </c>
      <c r="K69" s="2">
        <v>193</v>
      </c>
      <c r="L69" s="2">
        <v>170</v>
      </c>
      <c r="M69" s="2"/>
      <c r="N69" s="2">
        <v>494.41</v>
      </c>
    </row>
    <row r="70" spans="1:14" ht="12.75">
      <c r="A70" s="2">
        <v>12</v>
      </c>
      <c r="B70" s="2" t="s">
        <v>14</v>
      </c>
      <c r="C70" s="2"/>
      <c r="D70" s="2"/>
      <c r="E70" s="2"/>
      <c r="F70" s="2"/>
      <c r="G70" s="2"/>
      <c r="H70" s="2"/>
      <c r="I70" s="7"/>
      <c r="J70" s="2">
        <v>11153.06</v>
      </c>
      <c r="K70" s="2"/>
      <c r="L70" s="2"/>
      <c r="M70" s="2"/>
      <c r="N70" s="2">
        <v>11153.06</v>
      </c>
    </row>
    <row r="71" spans="1:14" ht="12.75">
      <c r="A71" s="2">
        <v>13</v>
      </c>
      <c r="B71" s="2" t="s">
        <v>103</v>
      </c>
      <c r="C71" s="2"/>
      <c r="D71" s="2"/>
      <c r="E71" s="2"/>
      <c r="F71" s="2"/>
      <c r="G71" s="2"/>
      <c r="H71" s="2"/>
      <c r="I71" s="7"/>
      <c r="J71" s="2"/>
      <c r="K71" s="2"/>
      <c r="L71" s="2"/>
      <c r="M71" s="2">
        <v>660</v>
      </c>
      <c r="N71" s="2">
        <v>660</v>
      </c>
    </row>
    <row r="72" spans="1:14" ht="12.75">
      <c r="A72" s="2">
        <v>14</v>
      </c>
      <c r="B72" s="2" t="s">
        <v>15</v>
      </c>
      <c r="C72" s="2"/>
      <c r="D72" s="2"/>
      <c r="E72" s="2"/>
      <c r="F72" s="2"/>
      <c r="G72" s="2"/>
      <c r="H72" s="2"/>
      <c r="I72" s="7"/>
      <c r="J72" s="2">
        <v>753.06</v>
      </c>
      <c r="K72" s="2"/>
      <c r="L72" s="2"/>
      <c r="M72" s="2"/>
      <c r="N72" s="2">
        <v>753.06</v>
      </c>
    </row>
    <row r="73" spans="1:14" ht="12.75">
      <c r="A73" s="2">
        <v>16</v>
      </c>
      <c r="B73" s="2" t="s">
        <v>16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>
        <v>0</v>
      </c>
    </row>
    <row r="74" spans="1:14" ht="12.75">
      <c r="A74" s="2">
        <v>17</v>
      </c>
      <c r="B74" s="2" t="s">
        <v>22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>
        <v>0</v>
      </c>
    </row>
    <row r="75" spans="1:14" ht="12.75">
      <c r="A75" s="2">
        <v>15</v>
      </c>
      <c r="B75" s="2" t="s">
        <v>72</v>
      </c>
      <c r="C75" s="2"/>
      <c r="D75" s="2"/>
      <c r="E75" s="2"/>
      <c r="F75" s="2">
        <v>274</v>
      </c>
      <c r="G75" s="2"/>
      <c r="H75" s="2"/>
      <c r="I75" s="2"/>
      <c r="J75" s="2"/>
      <c r="K75" s="2"/>
      <c r="L75" s="2">
        <v>387</v>
      </c>
      <c r="M75" s="2"/>
      <c r="N75" s="2">
        <v>661</v>
      </c>
    </row>
    <row r="76" spans="1:14" ht="12.75">
      <c r="A76" s="2">
        <v>16</v>
      </c>
      <c r="B76" s="2" t="s">
        <v>96</v>
      </c>
      <c r="C76" s="2"/>
      <c r="D76" s="2"/>
      <c r="E76" s="2"/>
      <c r="F76" s="2"/>
      <c r="G76" s="2"/>
      <c r="H76" s="2"/>
      <c r="I76" s="2"/>
      <c r="J76" s="2"/>
      <c r="K76" s="2"/>
      <c r="L76" s="2">
        <v>420.25</v>
      </c>
      <c r="M76" s="2">
        <v>547</v>
      </c>
      <c r="N76" s="2">
        <v>967.25</v>
      </c>
    </row>
    <row r="77" spans="1:14" ht="12.75">
      <c r="A77" s="2">
        <v>17</v>
      </c>
      <c r="B77" s="2" t="s">
        <v>85</v>
      </c>
      <c r="C77" s="2"/>
      <c r="D77" s="2">
        <v>54</v>
      </c>
      <c r="E77" s="2"/>
      <c r="F77" s="2"/>
      <c r="G77" s="2"/>
      <c r="H77" s="2"/>
      <c r="I77" s="2"/>
      <c r="J77" s="2"/>
      <c r="K77" s="2">
        <v>121</v>
      </c>
      <c r="L77" s="2"/>
      <c r="M77" s="2">
        <v>41</v>
      </c>
      <c r="N77" s="2">
        <v>216</v>
      </c>
    </row>
    <row r="78" spans="1:14" ht="12.75">
      <c r="A78" s="2">
        <v>18</v>
      </c>
      <c r="B78" s="2" t="s">
        <v>30</v>
      </c>
      <c r="C78" s="2"/>
      <c r="D78" s="2"/>
      <c r="E78" s="2"/>
      <c r="F78" s="2"/>
      <c r="G78" s="2">
        <v>136</v>
      </c>
      <c r="H78" s="2"/>
      <c r="I78" s="2"/>
      <c r="J78" s="2"/>
      <c r="K78" s="2"/>
      <c r="L78" s="2"/>
      <c r="M78" s="2">
        <v>186</v>
      </c>
      <c r="N78" s="2">
        <v>322</v>
      </c>
    </row>
    <row r="79" spans="1:14" ht="12.75">
      <c r="A79" s="2">
        <v>19</v>
      </c>
      <c r="B79" s="2" t="s">
        <v>89</v>
      </c>
      <c r="C79" s="2"/>
      <c r="D79" s="2"/>
      <c r="E79" s="2"/>
      <c r="F79" s="2"/>
      <c r="G79" s="2"/>
      <c r="H79" s="2">
        <v>56</v>
      </c>
      <c r="I79" s="2"/>
      <c r="J79" s="2"/>
      <c r="K79" s="2">
        <v>28</v>
      </c>
      <c r="L79" s="2">
        <v>983.6</v>
      </c>
      <c r="M79" s="2">
        <v>52</v>
      </c>
      <c r="N79" s="2">
        <v>1119.6</v>
      </c>
    </row>
    <row r="80" spans="1:14" ht="12.75">
      <c r="A80" s="2">
        <v>20</v>
      </c>
      <c r="B80" s="2" t="s">
        <v>102</v>
      </c>
      <c r="C80" s="2"/>
      <c r="D80" s="2"/>
      <c r="E80" s="2"/>
      <c r="F80" s="2"/>
      <c r="G80" s="2"/>
      <c r="H80" s="2"/>
      <c r="I80" s="2"/>
      <c r="J80" s="2"/>
      <c r="K80" s="2">
        <v>40</v>
      </c>
      <c r="L80" s="2"/>
      <c r="M80" s="2">
        <v>299.5</v>
      </c>
      <c r="N80" s="2">
        <v>339.5</v>
      </c>
    </row>
    <row r="81" spans="1:14" ht="12.75">
      <c r="A81" s="2">
        <v>21</v>
      </c>
      <c r="B81" s="8" t="s">
        <v>101</v>
      </c>
      <c r="C81" s="8"/>
      <c r="D81" s="2">
        <v>6600</v>
      </c>
      <c r="E81" s="2">
        <v>115</v>
      </c>
      <c r="F81" s="2">
        <v>3000</v>
      </c>
      <c r="G81" s="2"/>
      <c r="H81" s="2"/>
      <c r="I81" s="2"/>
      <c r="J81" s="2"/>
      <c r="K81" s="2">
        <v>1056</v>
      </c>
      <c r="L81" s="2"/>
      <c r="M81" s="2">
        <v>60</v>
      </c>
      <c r="N81" s="2">
        <v>10831</v>
      </c>
    </row>
    <row r="82" spans="1:14" ht="12.75">
      <c r="A82" s="2">
        <v>22</v>
      </c>
      <c r="B82" s="8" t="s">
        <v>58</v>
      </c>
      <c r="C82" s="8"/>
      <c r="D82" s="2">
        <v>175</v>
      </c>
      <c r="E82" s="2">
        <v>120</v>
      </c>
      <c r="F82" s="2">
        <v>357.82</v>
      </c>
      <c r="G82" s="2"/>
      <c r="H82" s="2">
        <v>340</v>
      </c>
      <c r="I82" s="2"/>
      <c r="J82" s="2"/>
      <c r="K82" s="2">
        <v>1640</v>
      </c>
      <c r="L82" s="2">
        <v>189</v>
      </c>
      <c r="M82" s="2"/>
      <c r="N82" s="2">
        <v>2821.82</v>
      </c>
    </row>
    <row r="83" spans="1:14" ht="12.75">
      <c r="A83" s="2">
        <v>26</v>
      </c>
      <c r="B83" s="8" t="s">
        <v>43</v>
      </c>
      <c r="C83" s="8"/>
      <c r="D83" s="2"/>
      <c r="E83" s="2"/>
      <c r="F83" s="2"/>
      <c r="G83" s="2"/>
      <c r="H83" s="2"/>
      <c r="I83" s="2"/>
      <c r="J83" s="2"/>
      <c r="K83" s="2"/>
      <c r="L83" s="2"/>
      <c r="M83" s="2"/>
      <c r="N83" s="2">
        <v>0</v>
      </c>
    </row>
    <row r="84" spans="1:14" ht="12.75">
      <c r="A84" s="2">
        <v>23</v>
      </c>
      <c r="B84" s="8" t="s">
        <v>86</v>
      </c>
      <c r="C84" s="8"/>
      <c r="D84" s="2"/>
      <c r="E84" s="2">
        <v>122.11</v>
      </c>
      <c r="F84" s="2"/>
      <c r="G84" s="2"/>
      <c r="H84" s="2"/>
      <c r="I84" s="7"/>
      <c r="J84" s="2"/>
      <c r="K84" s="2">
        <v>2890</v>
      </c>
      <c r="L84" s="2">
        <v>2069.9</v>
      </c>
      <c r="M84" s="2"/>
      <c r="N84" s="2">
        <v>5082.01</v>
      </c>
    </row>
    <row r="85" spans="1:14" ht="12.75">
      <c r="A85" s="2">
        <v>28</v>
      </c>
      <c r="B85" s="8" t="s">
        <v>46</v>
      </c>
      <c r="C85" s="8"/>
      <c r="D85" s="2"/>
      <c r="E85" s="2"/>
      <c r="F85" s="2"/>
      <c r="G85" s="2"/>
      <c r="H85" s="2"/>
      <c r="I85" s="7"/>
      <c r="J85" s="2"/>
      <c r="K85" s="2"/>
      <c r="L85" s="2"/>
      <c r="M85" s="2"/>
      <c r="N85" s="2">
        <v>0</v>
      </c>
    </row>
    <row r="86" spans="1:14" ht="12.75">
      <c r="A86" s="2">
        <v>24</v>
      </c>
      <c r="B86" s="8" t="s">
        <v>54</v>
      </c>
      <c r="C86" s="8"/>
      <c r="D86" s="2"/>
      <c r="E86" s="2"/>
      <c r="F86" s="2"/>
      <c r="G86" s="2"/>
      <c r="H86" s="2"/>
      <c r="I86" s="7"/>
      <c r="J86" s="2"/>
      <c r="K86" s="2">
        <v>180</v>
      </c>
      <c r="L86" s="2"/>
      <c r="M86" s="2">
        <v>132</v>
      </c>
      <c r="N86" s="2">
        <v>312</v>
      </c>
    </row>
    <row r="87" spans="1:14" ht="12.75">
      <c r="A87" s="2">
        <v>25</v>
      </c>
      <c r="B87" s="8" t="s">
        <v>61</v>
      </c>
      <c r="C87" s="8"/>
      <c r="D87" s="2"/>
      <c r="E87" s="2">
        <v>536.56</v>
      </c>
      <c r="F87" s="2"/>
      <c r="G87" s="2"/>
      <c r="H87" s="2"/>
      <c r="I87" s="7">
        <v>498.96</v>
      </c>
      <c r="J87" s="2"/>
      <c r="K87" s="2"/>
      <c r="L87" s="2">
        <v>876.74</v>
      </c>
      <c r="M87" s="2"/>
      <c r="N87" s="2">
        <v>1912.26</v>
      </c>
    </row>
    <row r="88" spans="1:14" ht="12.75">
      <c r="A88" s="2">
        <v>26</v>
      </c>
      <c r="B88" s="8" t="s">
        <v>71</v>
      </c>
      <c r="C88" s="8"/>
      <c r="D88" s="2"/>
      <c r="E88" s="2"/>
      <c r="F88" s="2">
        <v>1500</v>
      </c>
      <c r="G88" s="2"/>
      <c r="H88" s="2"/>
      <c r="I88" s="7"/>
      <c r="J88" s="2"/>
      <c r="K88" s="2"/>
      <c r="L88" s="2"/>
      <c r="M88" s="2"/>
      <c r="N88" s="2">
        <v>1500</v>
      </c>
    </row>
    <row r="89" spans="1:14" ht="12.75">
      <c r="A89" s="2">
        <v>27</v>
      </c>
      <c r="B89" s="8" t="s">
        <v>83</v>
      </c>
      <c r="C89" s="8"/>
      <c r="D89" s="2"/>
      <c r="E89" s="2">
        <v>713</v>
      </c>
      <c r="F89" s="2"/>
      <c r="G89" s="2"/>
      <c r="H89" s="2"/>
      <c r="I89" s="7"/>
      <c r="J89" s="2"/>
      <c r="K89" s="2">
        <v>777</v>
      </c>
      <c r="L89" s="2"/>
      <c r="M89" s="2">
        <v>168</v>
      </c>
      <c r="N89" s="2">
        <v>1658</v>
      </c>
    </row>
    <row r="90" spans="1:14" ht="12.75">
      <c r="A90" s="2">
        <v>28</v>
      </c>
      <c r="B90" s="8" t="s">
        <v>68</v>
      </c>
      <c r="C90" s="8"/>
      <c r="D90" s="2"/>
      <c r="E90" s="2">
        <v>6700</v>
      </c>
      <c r="F90" s="2"/>
      <c r="G90" s="2"/>
      <c r="H90" s="2"/>
      <c r="I90" s="7"/>
      <c r="J90" s="2"/>
      <c r="K90" s="2"/>
      <c r="L90" s="2"/>
      <c r="M90" s="2"/>
      <c r="N90" s="2">
        <v>6700</v>
      </c>
    </row>
    <row r="91" spans="1:14" ht="12.75">
      <c r="A91" s="2"/>
      <c r="B91" s="3" t="s">
        <v>48</v>
      </c>
      <c r="C91" s="5"/>
      <c r="D91" s="5">
        <v>740</v>
      </c>
      <c r="E91" s="5"/>
      <c r="F91" s="5"/>
      <c r="G91" s="5"/>
      <c r="H91" s="5"/>
      <c r="I91" s="7"/>
      <c r="J91" s="2"/>
      <c r="K91" s="2"/>
      <c r="L91" s="5"/>
      <c r="M91" s="8"/>
      <c r="N91" s="5">
        <v>740</v>
      </c>
    </row>
    <row r="92" spans="1:14" ht="12.75">
      <c r="A92" s="2"/>
      <c r="B92" s="3" t="s">
        <v>78</v>
      </c>
      <c r="C92" s="5"/>
      <c r="D92" s="5"/>
      <c r="E92" s="5"/>
      <c r="F92" s="5"/>
      <c r="G92" s="5">
        <v>69.5</v>
      </c>
      <c r="H92" s="5"/>
      <c r="I92" s="5">
        <v>200</v>
      </c>
      <c r="J92" s="2"/>
      <c r="K92" s="5">
        <v>83.5</v>
      </c>
      <c r="L92" s="5">
        <v>212.4</v>
      </c>
      <c r="M92" s="5">
        <v>385.06</v>
      </c>
      <c r="N92" s="5">
        <v>950.46</v>
      </c>
    </row>
    <row r="93" spans="1:14" ht="12.75">
      <c r="A93" s="2"/>
      <c r="B93" s="3" t="s">
        <v>5</v>
      </c>
      <c r="C93" s="5"/>
      <c r="D93" s="5"/>
      <c r="E93" s="5">
        <v>422</v>
      </c>
      <c r="F93" s="5"/>
      <c r="G93" s="5"/>
      <c r="H93" s="5">
        <v>188</v>
      </c>
      <c r="I93" s="2"/>
      <c r="J93" s="2"/>
      <c r="K93" s="2"/>
      <c r="L93" s="5">
        <v>1303.8</v>
      </c>
      <c r="M93" s="5"/>
      <c r="N93" s="5">
        <v>1913.8</v>
      </c>
    </row>
    <row r="94" spans="1:14" ht="12.75">
      <c r="A94" s="2"/>
      <c r="B94" s="3" t="s">
        <v>63</v>
      </c>
      <c r="C94" s="9">
        <v>2280</v>
      </c>
      <c r="D94" s="5">
        <v>46436</v>
      </c>
      <c r="E94" s="5">
        <v>11730.38</v>
      </c>
      <c r="F94" s="5">
        <v>39635.77</v>
      </c>
      <c r="G94" s="5">
        <v>1795.5</v>
      </c>
      <c r="H94" s="5">
        <v>7363.5</v>
      </c>
      <c r="I94" s="5">
        <v>19652.5</v>
      </c>
      <c r="J94" s="5">
        <v>14567.53</v>
      </c>
      <c r="K94" s="5">
        <v>20462.88</v>
      </c>
      <c r="L94" s="5">
        <v>48037.89</v>
      </c>
      <c r="M94" s="5">
        <v>11988.01</v>
      </c>
      <c r="N94" s="5">
        <v>223949.96</v>
      </c>
    </row>
    <row r="97" ht="12.75">
      <c r="N97" s="10">
        <v>223949.96</v>
      </c>
    </row>
    <row r="98" ht="12.75">
      <c r="B98" t="s">
        <v>105</v>
      </c>
    </row>
    <row r="100" spans="2:3" ht="12.75">
      <c r="B100" t="s">
        <v>104</v>
      </c>
      <c r="C100" s="10">
        <v>0</v>
      </c>
    </row>
    <row r="101" ht="12.75">
      <c r="C101" s="10"/>
    </row>
    <row r="102" spans="2:3" ht="12.75">
      <c r="B102" t="s">
        <v>70</v>
      </c>
      <c r="C102" s="10">
        <v>224560</v>
      </c>
    </row>
    <row r="103" ht="12.75">
      <c r="C103" s="10"/>
    </row>
    <row r="104" spans="2:3" ht="12.75">
      <c r="B104" t="s">
        <v>64</v>
      </c>
      <c r="C104" s="10">
        <v>223950</v>
      </c>
    </row>
    <row r="105" ht="12.75">
      <c r="C105" s="10"/>
    </row>
    <row r="106" spans="2:3" ht="12.75">
      <c r="B106" t="s">
        <v>106</v>
      </c>
      <c r="C106" s="10">
        <v>610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7"/>
  <sheetViews>
    <sheetView workbookViewId="0" topLeftCell="A76">
      <selection activeCell="B44" sqref="B44"/>
    </sheetView>
  </sheetViews>
  <sheetFormatPr defaultColWidth="9.00390625" defaultRowHeight="12.75"/>
  <cols>
    <col min="1" max="1" width="7.00390625" style="0" customWidth="1"/>
    <col min="2" max="2" width="26.375" style="0" customWidth="1"/>
    <col min="3" max="3" width="10.25390625" style="0" customWidth="1"/>
    <col min="4" max="4" width="8.75390625" style="0" customWidth="1"/>
    <col min="7" max="7" width="7.375" style="0" customWidth="1"/>
    <col min="9" max="9" width="8.25390625" style="0" customWidth="1"/>
    <col min="10" max="11" width="9.00390625" style="0" customWidth="1"/>
    <col min="12" max="12" width="8.875" style="0" customWidth="1"/>
    <col min="13" max="13" width="9.00390625" style="0" customWidth="1"/>
    <col min="15" max="15" width="12.625" style="0" customWidth="1"/>
  </cols>
  <sheetData>
    <row r="2" spans="3:8" ht="15.75">
      <c r="C2" s="1" t="s">
        <v>34</v>
      </c>
      <c r="D2" s="1"/>
      <c r="E2" s="1"/>
      <c r="F2" s="1"/>
      <c r="G2" s="1"/>
      <c r="H2" s="1"/>
    </row>
    <row r="3" spans="3:8" ht="15.75">
      <c r="C3" s="1" t="s">
        <v>108</v>
      </c>
      <c r="D3" s="1"/>
      <c r="E3" s="1"/>
      <c r="F3" s="1"/>
      <c r="G3" s="1"/>
      <c r="H3" s="1"/>
    </row>
    <row r="4" spans="3:8" ht="15.75">
      <c r="C4" s="1"/>
      <c r="D4" s="1"/>
      <c r="E4" s="1"/>
      <c r="F4" s="1"/>
      <c r="G4" s="1"/>
      <c r="H4" s="1"/>
    </row>
    <row r="5" spans="6:7" ht="12.75">
      <c r="F5" s="16">
        <v>2015</v>
      </c>
      <c r="G5">
        <v>2016</v>
      </c>
    </row>
    <row r="6" spans="1:15" ht="12.75">
      <c r="A6" s="2" t="s">
        <v>0</v>
      </c>
      <c r="B6" s="2" t="s">
        <v>1</v>
      </c>
      <c r="C6" s="3" t="s">
        <v>38</v>
      </c>
      <c r="D6" s="3" t="s">
        <v>39</v>
      </c>
      <c r="E6" s="3" t="s">
        <v>40</v>
      </c>
      <c r="F6" s="3" t="s">
        <v>41</v>
      </c>
      <c r="G6" s="3" t="s">
        <v>9</v>
      </c>
      <c r="H6" s="4" t="s">
        <v>10</v>
      </c>
      <c r="I6" s="4" t="s">
        <v>27</v>
      </c>
      <c r="J6" s="4" t="s">
        <v>35</v>
      </c>
      <c r="K6" s="4" t="s">
        <v>36</v>
      </c>
      <c r="L6" s="4" t="s">
        <v>110</v>
      </c>
      <c r="M6" s="4" t="s">
        <v>111</v>
      </c>
      <c r="N6" s="4" t="s">
        <v>37</v>
      </c>
      <c r="O6" s="4" t="s">
        <v>42</v>
      </c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2"/>
      <c r="B8" s="3" t="s">
        <v>20</v>
      </c>
      <c r="C8" s="5">
        <f>C9+C10+C11+C12+C20+C13+C14+C15+C16+C17+C18+C19+C22+C21</f>
        <v>8587.79</v>
      </c>
      <c r="D8" s="5">
        <f>D9+D10+D11+D12+D14+D18+D20+D22+D13</f>
        <v>31774.5</v>
      </c>
      <c r="E8" s="5">
        <f>E9+E10+E11+E12+E13+E20+E18</f>
        <v>2595.45</v>
      </c>
      <c r="F8" s="5">
        <f>F9+F10+F11+F12+F13+F19+F16+F20+F18+F22+F14</f>
        <v>8259.21</v>
      </c>
      <c r="G8" s="5">
        <f>G9+G10+G11+G12+G13+G19+G20+G14+G15+G16+G17+G18</f>
        <v>2550</v>
      </c>
      <c r="H8" s="5">
        <f>H9+H10+H11+H12+H13+H19+H15+H20</f>
        <v>2682</v>
      </c>
      <c r="I8" s="5">
        <f>I9+I10+I11+I12+I13+I15+I18+I19+I17+I16+I20</f>
        <v>3170</v>
      </c>
      <c r="J8" s="5">
        <f>J9+J10+J11+J12+J13+J14+J15+J16+J17+J18+J19+J20</f>
        <v>4244.6</v>
      </c>
      <c r="K8" s="5">
        <f>K9+K10+K11+K12+K13+K14+K15+K16+K17+K18+K19+K20</f>
        <v>2550</v>
      </c>
      <c r="L8" s="5">
        <f>L9+L10+L11+L12+L13+L14+L15+L16+L17+L18+L19+L20+L22</f>
        <v>5708.96</v>
      </c>
      <c r="M8" s="5">
        <v>6130</v>
      </c>
      <c r="N8" s="5">
        <f>N9+N10+N11+N12+N13+N14+N15+N16+N17+N18+N19+N20+N22</f>
        <v>7130</v>
      </c>
      <c r="O8" s="5">
        <f aca="true" t="shared" si="0" ref="O8:O46">N8+M8+L8+K8+J8+I8+H8+G8+F8+E8+D8+C8</f>
        <v>85382.51000000001</v>
      </c>
    </row>
    <row r="9" spans="1:15" ht="12.75">
      <c r="A9" s="2">
        <v>1</v>
      </c>
      <c r="B9" s="6" t="s">
        <v>2</v>
      </c>
      <c r="C9" s="6">
        <v>900</v>
      </c>
      <c r="D9" s="6">
        <v>900</v>
      </c>
      <c r="E9" s="6"/>
      <c r="F9" s="6">
        <v>900</v>
      </c>
      <c r="G9" s="6">
        <v>900</v>
      </c>
      <c r="H9" s="2"/>
      <c r="I9" s="2">
        <v>900</v>
      </c>
      <c r="J9" s="2">
        <v>1140</v>
      </c>
      <c r="K9" s="2">
        <v>1140</v>
      </c>
      <c r="L9" s="2">
        <v>1140</v>
      </c>
      <c r="M9" s="2"/>
      <c r="N9" s="2"/>
      <c r="O9" s="2">
        <f t="shared" si="0"/>
        <v>7920</v>
      </c>
    </row>
    <row r="10" spans="1:15" ht="12.75">
      <c r="A10" s="2">
        <v>2</v>
      </c>
      <c r="B10" s="2" t="s">
        <v>115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>
        <v>2172</v>
      </c>
      <c r="N10" s="2"/>
      <c r="O10" s="2">
        <f t="shared" si="0"/>
        <v>2172</v>
      </c>
    </row>
    <row r="11" spans="1:15" ht="12.75">
      <c r="A11" s="2">
        <v>3</v>
      </c>
      <c r="B11" s="2" t="s">
        <v>116</v>
      </c>
      <c r="C11" s="2"/>
      <c r="D11" s="2"/>
      <c r="E11" s="2"/>
      <c r="F11" s="2"/>
      <c r="G11" s="2"/>
      <c r="H11" s="2"/>
      <c r="I11" s="2">
        <v>280</v>
      </c>
      <c r="J11" s="2"/>
      <c r="K11" s="2"/>
      <c r="L11" s="2"/>
      <c r="M11" s="2"/>
      <c r="N11" s="2"/>
      <c r="O11" s="2">
        <f t="shared" si="0"/>
        <v>280</v>
      </c>
    </row>
    <row r="12" spans="1:15" ht="12.75">
      <c r="A12" s="2">
        <v>4</v>
      </c>
      <c r="B12" s="2" t="s">
        <v>13</v>
      </c>
      <c r="C12" s="2">
        <f>600+1600</f>
        <v>2200</v>
      </c>
      <c r="D12" s="2">
        <f>1750+350+Q77</f>
        <v>2100</v>
      </c>
      <c r="E12" s="2">
        <v>1400</v>
      </c>
      <c r="F12" s="2">
        <v>400</v>
      </c>
      <c r="G12" s="2">
        <v>350</v>
      </c>
      <c r="H12" s="2">
        <v>1400</v>
      </c>
      <c r="I12" s="2">
        <f>400+350</f>
        <v>750</v>
      </c>
      <c r="J12" s="2">
        <f>350+700</f>
        <v>1050</v>
      </c>
      <c r="K12" s="2"/>
      <c r="L12" s="2">
        <f>950+1100</f>
        <v>2050</v>
      </c>
      <c r="M12" s="2"/>
      <c r="N12" s="2">
        <v>1450</v>
      </c>
      <c r="O12" s="2">
        <f t="shared" si="0"/>
        <v>13150</v>
      </c>
    </row>
    <row r="13" spans="1:15" ht="12.75">
      <c r="A13" s="2">
        <v>5</v>
      </c>
      <c r="B13" s="2" t="s">
        <v>47</v>
      </c>
      <c r="C13" s="2"/>
      <c r="D13" s="2">
        <f>3900+3900</f>
        <v>7800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f t="shared" si="0"/>
        <v>7800</v>
      </c>
    </row>
    <row r="14" spans="1:15" ht="12.75">
      <c r="A14" s="2">
        <v>6</v>
      </c>
      <c r="B14" s="2" t="s">
        <v>117</v>
      </c>
      <c r="C14" s="2"/>
      <c r="D14" s="2"/>
      <c r="E14" s="2"/>
      <c r="F14" s="2">
        <f>700+881.4</f>
        <v>1581.4</v>
      </c>
      <c r="G14" s="2"/>
      <c r="H14" s="2"/>
      <c r="I14" s="2"/>
      <c r="J14" s="2"/>
      <c r="K14" s="2"/>
      <c r="L14" s="2"/>
      <c r="M14" s="2"/>
      <c r="N14" s="2"/>
      <c r="O14" s="2">
        <f t="shared" si="0"/>
        <v>1581.4</v>
      </c>
    </row>
    <row r="15" spans="1:15" ht="12.75">
      <c r="A15" s="2">
        <v>7</v>
      </c>
      <c r="B15" s="2" t="s">
        <v>87</v>
      </c>
      <c r="C15" s="2"/>
      <c r="D15" s="2"/>
      <c r="E15" s="2"/>
      <c r="F15" s="2"/>
      <c r="G15" s="2"/>
      <c r="H15" s="2"/>
      <c r="I15" s="2"/>
      <c r="J15" s="2"/>
      <c r="K15" s="2"/>
      <c r="L15" s="2">
        <v>1000</v>
      </c>
      <c r="M15" s="2"/>
      <c r="N15" s="2"/>
      <c r="O15" s="2">
        <f t="shared" si="0"/>
        <v>1000</v>
      </c>
    </row>
    <row r="16" spans="1:15" ht="12.75">
      <c r="A16" s="2">
        <v>8</v>
      </c>
      <c r="B16" s="2" t="s">
        <v>88</v>
      </c>
      <c r="C16" s="2"/>
      <c r="D16" s="2"/>
      <c r="E16" s="2"/>
      <c r="F16" s="2"/>
      <c r="G16" s="2"/>
      <c r="H16" s="2"/>
      <c r="I16" s="2"/>
      <c r="J16" s="2"/>
      <c r="K16" s="2">
        <v>360</v>
      </c>
      <c r="L16" s="2"/>
      <c r="M16" s="2"/>
      <c r="N16" s="2"/>
      <c r="O16" s="2">
        <f t="shared" si="0"/>
        <v>360</v>
      </c>
    </row>
    <row r="17" spans="1:15" ht="12.75">
      <c r="A17" s="2">
        <v>9</v>
      </c>
      <c r="B17" s="2" t="s">
        <v>57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4680</v>
      </c>
      <c r="O17" s="2">
        <f t="shared" si="0"/>
        <v>4680</v>
      </c>
    </row>
    <row r="18" spans="1:15" ht="12.75">
      <c r="A18" s="2">
        <v>10</v>
      </c>
      <c r="B18" s="2" t="s">
        <v>74</v>
      </c>
      <c r="C18" s="2">
        <f>230+1000+55.29</f>
        <v>1285.29</v>
      </c>
      <c r="D18" s="2">
        <v>150</v>
      </c>
      <c r="E18" s="2"/>
      <c r="F18" s="2"/>
      <c r="G18" s="2">
        <v>650</v>
      </c>
      <c r="H18" s="2"/>
      <c r="I18" s="7"/>
      <c r="J18" s="2">
        <v>150</v>
      </c>
      <c r="K18" s="2">
        <v>400</v>
      </c>
      <c r="L18" s="2"/>
      <c r="M18" s="2"/>
      <c r="N18" s="2"/>
      <c r="O18" s="2">
        <f t="shared" si="0"/>
        <v>2635.29</v>
      </c>
    </row>
    <row r="19" spans="1:15" ht="12.75">
      <c r="A19" s="2">
        <v>11</v>
      </c>
      <c r="B19" s="2" t="s">
        <v>97</v>
      </c>
      <c r="C19" s="2"/>
      <c r="D19" s="2"/>
      <c r="E19" s="2"/>
      <c r="F19" s="2"/>
      <c r="G19" s="2"/>
      <c r="H19" s="2"/>
      <c r="I19" s="2"/>
      <c r="J19" s="2"/>
      <c r="K19" s="2"/>
      <c r="L19" s="2">
        <v>868.96</v>
      </c>
      <c r="M19" s="2"/>
      <c r="N19" s="2"/>
      <c r="O19" s="2">
        <f t="shared" si="0"/>
        <v>868.96</v>
      </c>
    </row>
    <row r="20" spans="1:15" ht="12.75">
      <c r="A20" s="2">
        <v>12</v>
      </c>
      <c r="B20" s="2" t="s">
        <v>65</v>
      </c>
      <c r="C20" s="2">
        <f>52.5+650</f>
        <v>702.5</v>
      </c>
      <c r="D20" s="2">
        <f>88.5+650+500</f>
        <v>1238.5</v>
      </c>
      <c r="E20" s="2">
        <v>1195.45</v>
      </c>
      <c r="F20" s="2">
        <f>21+500+650+265+378.81</f>
        <v>1814.81</v>
      </c>
      <c r="G20" s="2">
        <v>650</v>
      </c>
      <c r="H20" s="2">
        <f>132+650+500</f>
        <v>1282</v>
      </c>
      <c r="I20" s="2">
        <v>1240</v>
      </c>
      <c r="J20" s="2">
        <v>1904.6</v>
      </c>
      <c r="K20" s="2">
        <v>650</v>
      </c>
      <c r="L20" s="2">
        <v>650</v>
      </c>
      <c r="M20" s="2">
        <f>500+650</f>
        <v>1150</v>
      </c>
      <c r="N20" s="2">
        <f>350+650</f>
        <v>1000</v>
      </c>
      <c r="O20" s="2">
        <f t="shared" si="0"/>
        <v>13477.86</v>
      </c>
    </row>
    <row r="21" spans="1:15" ht="12.75">
      <c r="A21" s="2">
        <v>13</v>
      </c>
      <c r="B21" s="2" t="s">
        <v>118</v>
      </c>
      <c r="C21" s="2">
        <v>3500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f t="shared" si="0"/>
        <v>3500</v>
      </c>
    </row>
    <row r="22" spans="1:15" ht="12.75">
      <c r="A22" s="2">
        <v>14</v>
      </c>
      <c r="B22" s="2" t="s">
        <v>119</v>
      </c>
      <c r="C22" s="2"/>
      <c r="D22" s="2">
        <f>3586+16000</f>
        <v>19586</v>
      </c>
      <c r="E22" s="2"/>
      <c r="F22" s="2">
        <v>3563</v>
      </c>
      <c r="G22" s="2"/>
      <c r="H22" s="2"/>
      <c r="I22" s="2"/>
      <c r="J22" s="2"/>
      <c r="K22" s="2"/>
      <c r="L22" s="2"/>
      <c r="M22" s="2"/>
      <c r="N22" s="2"/>
      <c r="O22" s="2">
        <f t="shared" si="0"/>
        <v>23149</v>
      </c>
    </row>
    <row r="23" spans="1:15" ht="12.75">
      <c r="A23" s="2"/>
      <c r="B23" s="3" t="s">
        <v>19</v>
      </c>
      <c r="C23" s="5">
        <f>C24</f>
        <v>0</v>
      </c>
      <c r="D23" s="5">
        <f>D24+D25+D27</f>
        <v>0</v>
      </c>
      <c r="E23" s="5">
        <f>E24+E25+E27</f>
        <v>2824</v>
      </c>
      <c r="F23" s="5">
        <f>F24+F25+F27+F26</f>
        <v>600</v>
      </c>
      <c r="G23" s="5">
        <f>G24+G25+G27</f>
        <v>0</v>
      </c>
      <c r="H23" s="5">
        <f>H24+H25+H26+H27</f>
        <v>0</v>
      </c>
      <c r="I23" s="5">
        <f>I24+I25+I27+I26</f>
        <v>3944</v>
      </c>
      <c r="J23" s="5">
        <f>J27</f>
        <v>0</v>
      </c>
      <c r="K23" s="5">
        <f>K24+K25+K26+K27</f>
        <v>0</v>
      </c>
      <c r="L23" s="5">
        <f>L24++L25+L27</f>
        <v>0</v>
      </c>
      <c r="M23" s="5">
        <f>M24++M25+M27</f>
        <v>0</v>
      </c>
      <c r="N23" s="5">
        <f>N24+N25+N27</f>
        <v>0</v>
      </c>
      <c r="O23" s="5">
        <f t="shared" si="0"/>
        <v>7368</v>
      </c>
    </row>
    <row r="24" spans="1:15" ht="12.75">
      <c r="A24" s="2">
        <v>1</v>
      </c>
      <c r="B24" s="2" t="s">
        <v>3</v>
      </c>
      <c r="C24" s="2"/>
      <c r="D24" s="2"/>
      <c r="E24" s="17">
        <v>748</v>
      </c>
      <c r="F24" s="2"/>
      <c r="G24" s="2"/>
      <c r="H24" s="2"/>
      <c r="I24" s="17">
        <v>704</v>
      </c>
      <c r="J24" s="2"/>
      <c r="K24" s="2"/>
      <c r="L24" s="2"/>
      <c r="M24" s="2"/>
      <c r="N24" s="2"/>
      <c r="O24" s="2">
        <f t="shared" si="0"/>
        <v>1452</v>
      </c>
    </row>
    <row r="25" spans="1:15" ht="12.75">
      <c r="A25" s="2">
        <v>2</v>
      </c>
      <c r="B25" s="2" t="s">
        <v>23</v>
      </c>
      <c r="C25" s="2"/>
      <c r="D25" s="2"/>
      <c r="E25" s="17">
        <v>728</v>
      </c>
      <c r="F25" s="2"/>
      <c r="G25" s="2"/>
      <c r="H25" s="2"/>
      <c r="I25" s="17">
        <v>800</v>
      </c>
      <c r="J25" s="2"/>
      <c r="K25" s="2"/>
      <c r="L25" s="2"/>
      <c r="M25" s="2"/>
      <c r="N25" s="2"/>
      <c r="O25" s="2">
        <f t="shared" si="0"/>
        <v>1528</v>
      </c>
    </row>
    <row r="26" spans="1:15" ht="12.75">
      <c r="A26" s="2">
        <v>3</v>
      </c>
      <c r="B26" s="2" t="s">
        <v>76</v>
      </c>
      <c r="C26" s="2"/>
      <c r="D26" s="2"/>
      <c r="E26" s="2"/>
      <c r="F26" s="17">
        <v>600</v>
      </c>
      <c r="G26" s="2"/>
      <c r="H26" s="2"/>
      <c r="I26" s="17">
        <v>520</v>
      </c>
      <c r="J26" s="2"/>
      <c r="K26" s="2"/>
      <c r="L26" s="2"/>
      <c r="M26" s="2"/>
      <c r="N26" s="2"/>
      <c r="O26" s="2">
        <f t="shared" si="0"/>
        <v>1120</v>
      </c>
    </row>
    <row r="27" spans="1:15" ht="12.75">
      <c r="A27" s="2">
        <v>4</v>
      </c>
      <c r="B27" s="2" t="s">
        <v>24</v>
      </c>
      <c r="C27" s="2"/>
      <c r="D27" s="2"/>
      <c r="E27" s="17">
        <f>1288+60</f>
        <v>1348</v>
      </c>
      <c r="F27" s="2"/>
      <c r="G27" s="2"/>
      <c r="H27" s="2"/>
      <c r="I27" s="17">
        <v>1920</v>
      </c>
      <c r="J27" s="2"/>
      <c r="K27" s="2"/>
      <c r="L27" s="2"/>
      <c r="M27" s="2"/>
      <c r="N27" s="2"/>
      <c r="O27" s="2">
        <f t="shared" si="0"/>
        <v>3268</v>
      </c>
    </row>
    <row r="28" spans="1:15" ht="12.75">
      <c r="A28" s="2"/>
      <c r="B28" s="3" t="s">
        <v>18</v>
      </c>
      <c r="C28" s="5">
        <f>C30+C31+C32+C33+C34+C35+C36+C37+C38+C39+C40+C42+C57+C51+C43</f>
        <v>4229</v>
      </c>
      <c r="D28" s="5">
        <f>D30+D31+D32+D33+D34+D35+D36+D37+D38+D39+D40+D42+D57+D51+D55</f>
        <v>0</v>
      </c>
      <c r="E28" s="5">
        <f>E30+E31+E32+E33+E34+E35+E36+E37+E38+E39+E40+E42+E57+E43+E51+E41+E44+E45+E46+E47+E48+E49+E50+E52+E53+E54+E55+E56</f>
        <v>3659.04</v>
      </c>
      <c r="F28" s="5">
        <f>F29+F30+F31+F32+F33+F34+F35+F36+F37+F38+F39+F40+F41+F42+F43+F51+F44+F45+F46+F57+F53</f>
        <v>2254.92</v>
      </c>
      <c r="G28" s="5">
        <f>G29+G30+G31+G32+G33+G34+G35+G36+G37+G38+G39+G40+G41+G42+G43+G44+G45+G46+G51+G54+G56+G52</f>
        <v>561</v>
      </c>
      <c r="H28" s="5">
        <f>H29+H30+H31+H32+H33+H34+H35+H36+H37+H38+H39+H40+H41+H42+H43+H44+H45+H46+H51+H52+H54+H56+H57+H47+H48+H49+H50</f>
        <v>1912</v>
      </c>
      <c r="I28" s="5">
        <f>I29+I30+I31+I32+I33+I34+I35+I36+I37+I38+I39+I40+I41+I42+I43+I44+I45+I46+I47+I48+I49+I50+I51+I52+I54+I56+I57</f>
        <v>4210</v>
      </c>
      <c r="J28" s="5">
        <f>J29+J30+J31+J32+J33+J34+J35+J36+J37+J38+J39+J40+J41+J42+J43+J44+J45+J46+J47+J48+J49+J50+J51+J52+J53+J54+J56+J57</f>
        <v>737</v>
      </c>
      <c r="K28" s="5">
        <f>K29+K30+K31+K32+K33+K34+K35+K36+K37+K38+K39+K40+K41+K42+K43+K44+K45+K46+K47+K48+K49+K50+K51+K52+K53+K54+K55+K56+K57</f>
        <v>1474</v>
      </c>
      <c r="L28" s="5">
        <f>L29+L30+L31+L32+L33+L34+L35+L36+L37+L38+L39+L40+L41+L42+L43+L44+L45+L46+L47+L48+L49+L50+L51+L52+L53+L54+L55+L56+L57</f>
        <v>449</v>
      </c>
      <c r="M28" s="5">
        <v>11273</v>
      </c>
      <c r="N28" s="5">
        <f>N29+N30+N31+N32+N33+N34+N35+N36+N37+N38+N39+N40+N41+N42+N43+N44+N45+N46+N47+N48+N49+N50+N51+N52+N53+N54+N55+N56+N57</f>
        <v>8092.75</v>
      </c>
      <c r="O28" s="5">
        <f t="shared" si="0"/>
        <v>38851.71</v>
      </c>
    </row>
    <row r="29" spans="1:15" ht="12.75">
      <c r="A29" s="2">
        <v>1</v>
      </c>
      <c r="B29" s="2" t="s">
        <v>99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8">
        <f t="shared" si="0"/>
        <v>0</v>
      </c>
    </row>
    <row r="30" spans="1:15" ht="12.75">
      <c r="A30" s="2">
        <v>2</v>
      </c>
      <c r="B30" s="2" t="s">
        <v>120</v>
      </c>
      <c r="C30" s="2"/>
      <c r="D30" s="2"/>
      <c r="E30" s="2"/>
      <c r="F30" s="2">
        <v>499</v>
      </c>
      <c r="G30" s="2"/>
      <c r="H30" s="2"/>
      <c r="I30" s="2"/>
      <c r="J30" s="2"/>
      <c r="K30" s="2"/>
      <c r="L30" s="2"/>
      <c r="M30" s="2"/>
      <c r="N30" s="2"/>
      <c r="O30" s="8">
        <f t="shared" si="0"/>
        <v>499</v>
      </c>
    </row>
    <row r="31" spans="1:15" ht="12.75">
      <c r="A31" s="2">
        <v>3</v>
      </c>
      <c r="B31" s="2" t="s">
        <v>25</v>
      </c>
      <c r="C31" s="2"/>
      <c r="D31" s="2"/>
      <c r="E31" s="2">
        <v>1050</v>
      </c>
      <c r="F31" s="2"/>
      <c r="G31" s="2"/>
      <c r="H31" s="2"/>
      <c r="I31" s="2">
        <v>1680</v>
      </c>
      <c r="J31" s="2"/>
      <c r="K31" s="2"/>
      <c r="L31" s="2"/>
      <c r="M31" s="2"/>
      <c r="N31" s="2"/>
      <c r="O31" s="8">
        <f t="shared" si="0"/>
        <v>2730</v>
      </c>
    </row>
    <row r="32" spans="1:15" ht="12.75">
      <c r="A32" s="2">
        <v>4</v>
      </c>
      <c r="B32" s="2" t="s">
        <v>69</v>
      </c>
      <c r="C32" s="2"/>
      <c r="D32" s="2"/>
      <c r="E32" s="2">
        <v>644</v>
      </c>
      <c r="F32" s="2"/>
      <c r="G32" s="2"/>
      <c r="H32" s="2"/>
      <c r="I32" s="2">
        <v>1920</v>
      </c>
      <c r="J32" s="2"/>
      <c r="K32" s="2"/>
      <c r="L32" s="2"/>
      <c r="M32" s="2"/>
      <c r="N32" s="2"/>
      <c r="O32" s="8">
        <f t="shared" si="0"/>
        <v>2564</v>
      </c>
    </row>
    <row r="33" spans="1:15" ht="12.75">
      <c r="A33" s="2">
        <v>5</v>
      </c>
      <c r="B33" s="2" t="s">
        <v>121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v>7800</v>
      </c>
      <c r="O33" s="8">
        <f t="shared" si="0"/>
        <v>7800</v>
      </c>
    </row>
    <row r="34" spans="1:15" ht="12.75">
      <c r="A34" s="2">
        <v>6</v>
      </c>
      <c r="B34" s="2" t="s">
        <v>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8">
        <f t="shared" si="0"/>
        <v>0</v>
      </c>
    </row>
    <row r="35" spans="1:15" ht="12.75">
      <c r="A35" s="2">
        <v>7</v>
      </c>
      <c r="B35" s="2" t="s">
        <v>90</v>
      </c>
      <c r="C35" s="2">
        <v>1739</v>
      </c>
      <c r="D35" s="2"/>
      <c r="E35" s="2">
        <f>340+149.46+139.12+713.46+125</f>
        <v>1467.04</v>
      </c>
      <c r="F35" s="2">
        <f>862.92+170+3</f>
        <v>1035.92</v>
      </c>
      <c r="G35" s="2">
        <f>380+181</f>
        <v>561</v>
      </c>
      <c r="H35" s="2">
        <f>181+574+181</f>
        <v>936</v>
      </c>
      <c r="I35" s="7">
        <f>170+181</f>
        <v>351</v>
      </c>
      <c r="J35" s="2">
        <f>170+161</f>
        <v>331</v>
      </c>
      <c r="K35" s="2">
        <v>240</v>
      </c>
      <c r="L35" s="2"/>
      <c r="M35" s="2"/>
      <c r="N35" s="2"/>
      <c r="O35" s="8">
        <f t="shared" si="0"/>
        <v>6660.96</v>
      </c>
    </row>
    <row r="36" spans="1:15" ht="12.75">
      <c r="A36" s="2">
        <v>8</v>
      </c>
      <c r="B36" s="2" t="s">
        <v>122</v>
      </c>
      <c r="C36" s="2">
        <v>750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8">
        <f t="shared" si="0"/>
        <v>750</v>
      </c>
    </row>
    <row r="37" spans="1:15" ht="12.75">
      <c r="A37" s="2">
        <v>9</v>
      </c>
      <c r="B37" s="2" t="s">
        <v>28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8">
        <f t="shared" si="0"/>
        <v>0</v>
      </c>
    </row>
    <row r="38" spans="1:15" ht="12.75">
      <c r="A38" s="2">
        <v>10</v>
      </c>
      <c r="B38" s="2" t="s">
        <v>123</v>
      </c>
      <c r="C38" s="2"/>
      <c r="D38" s="2"/>
      <c r="E38" s="2"/>
      <c r="F38" s="2"/>
      <c r="G38" s="2"/>
      <c r="H38" s="2"/>
      <c r="I38" s="2"/>
      <c r="J38" s="2"/>
      <c r="K38" s="2"/>
      <c r="L38" s="2">
        <f>55+144</f>
        <v>199</v>
      </c>
      <c r="M38" s="2"/>
      <c r="N38" s="2"/>
      <c r="O38" s="8">
        <f t="shared" si="0"/>
        <v>199</v>
      </c>
    </row>
    <row r="39" spans="1:15" ht="12.75">
      <c r="A39" s="2">
        <v>11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8">
        <f t="shared" si="0"/>
        <v>0</v>
      </c>
    </row>
    <row r="40" spans="1:15" ht="12.75">
      <c r="A40" s="2">
        <v>12</v>
      </c>
      <c r="B40" s="2" t="s">
        <v>32</v>
      </c>
      <c r="C40" s="2"/>
      <c r="D40" s="2"/>
      <c r="E40" s="2"/>
      <c r="F40" s="2"/>
      <c r="G40" s="2"/>
      <c r="H40" s="2"/>
      <c r="I40" s="2"/>
      <c r="J40" s="2">
        <v>406</v>
      </c>
      <c r="K40" s="2">
        <f>124+46+4</f>
        <v>174</v>
      </c>
      <c r="L40" s="2"/>
      <c r="M40" s="2"/>
      <c r="N40" s="2"/>
      <c r="O40" s="8">
        <f t="shared" si="0"/>
        <v>580</v>
      </c>
    </row>
    <row r="41" spans="1:15" ht="12.75">
      <c r="A41" s="2">
        <v>13</v>
      </c>
      <c r="B41" s="2" t="s">
        <v>44</v>
      </c>
      <c r="C41" s="2"/>
      <c r="D41" s="2"/>
      <c r="E41" s="2"/>
      <c r="F41" s="2"/>
      <c r="G41" s="2"/>
      <c r="H41" s="2">
        <v>465</v>
      </c>
      <c r="I41" s="2"/>
      <c r="J41" s="2"/>
      <c r="K41" s="2"/>
      <c r="L41" s="2"/>
      <c r="M41" s="2"/>
      <c r="N41" s="2"/>
      <c r="O41" s="8">
        <f t="shared" si="0"/>
        <v>465</v>
      </c>
    </row>
    <row r="42" spans="1:15" ht="12.75">
      <c r="A42" s="2">
        <v>14</v>
      </c>
      <c r="B42" s="2" t="s">
        <v>124</v>
      </c>
      <c r="C42" s="2"/>
      <c r="D42" s="2"/>
      <c r="E42" s="2"/>
      <c r="F42" s="2"/>
      <c r="G42" s="2"/>
      <c r="H42" s="2"/>
      <c r="I42" s="2"/>
      <c r="J42" s="2"/>
      <c r="K42" s="2">
        <v>1060</v>
      </c>
      <c r="L42" s="2"/>
      <c r="M42" s="2"/>
      <c r="N42" s="2"/>
      <c r="O42" s="8">
        <f t="shared" si="0"/>
        <v>1060</v>
      </c>
    </row>
    <row r="43" spans="1:15" ht="12.75">
      <c r="A43" s="2">
        <v>15</v>
      </c>
      <c r="B43" s="2" t="s">
        <v>75</v>
      </c>
      <c r="C43" s="2">
        <v>1260</v>
      </c>
      <c r="D43" s="2"/>
      <c r="E43" s="2"/>
      <c r="F43" s="2">
        <v>450</v>
      </c>
      <c r="G43" s="2"/>
      <c r="H43" s="2"/>
      <c r="I43" s="2"/>
      <c r="J43" s="2"/>
      <c r="K43" s="2"/>
      <c r="L43" s="2"/>
      <c r="M43" s="2"/>
      <c r="N43" s="2"/>
      <c r="O43" s="8">
        <f t="shared" si="0"/>
        <v>1710</v>
      </c>
    </row>
    <row r="44" spans="1:15" ht="12.75">
      <c r="A44" s="2">
        <v>16</v>
      </c>
      <c r="B44" s="2" t="s">
        <v>125</v>
      </c>
      <c r="C44" s="2"/>
      <c r="D44" s="2"/>
      <c r="E44" s="2">
        <f>129+95</f>
        <v>224</v>
      </c>
      <c r="F44" s="2"/>
      <c r="G44" s="2"/>
      <c r="H44" s="2"/>
      <c r="I44" s="2"/>
      <c r="J44" s="2"/>
      <c r="K44" s="2"/>
      <c r="L44" s="2"/>
      <c r="M44" s="2"/>
      <c r="N44" s="2"/>
      <c r="O44" s="8">
        <f t="shared" si="0"/>
        <v>224</v>
      </c>
    </row>
    <row r="45" spans="1:15" ht="12.75">
      <c r="A45" s="2">
        <v>17</v>
      </c>
      <c r="B45" s="2" t="s">
        <v>126</v>
      </c>
      <c r="C45" s="2"/>
      <c r="D45" s="2"/>
      <c r="E45" s="2"/>
      <c r="F45" s="2"/>
      <c r="G45" s="2"/>
      <c r="H45" s="2">
        <v>392</v>
      </c>
      <c r="I45" s="2"/>
      <c r="J45" s="2"/>
      <c r="K45" s="2"/>
      <c r="L45" s="2"/>
      <c r="M45" s="2"/>
      <c r="N45" s="2"/>
      <c r="O45" s="8">
        <f t="shared" si="0"/>
        <v>392</v>
      </c>
    </row>
    <row r="46" spans="1:15" ht="12.75">
      <c r="A46" s="2">
        <v>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8">
        <f t="shared" si="0"/>
        <v>0</v>
      </c>
    </row>
    <row r="47" spans="1:15" ht="12.75">
      <c r="A47" s="2">
        <v>19</v>
      </c>
      <c r="B47" s="2" t="s">
        <v>127</v>
      </c>
      <c r="C47" s="2"/>
      <c r="D47" s="2"/>
      <c r="E47" s="2"/>
      <c r="F47" s="2"/>
      <c r="G47" s="2"/>
      <c r="H47" s="2"/>
      <c r="I47" s="7">
        <v>259</v>
      </c>
      <c r="J47" s="2"/>
      <c r="K47" s="2"/>
      <c r="L47" s="2"/>
      <c r="M47" s="2"/>
      <c r="N47" s="2"/>
      <c r="O47" s="8">
        <f>N47+M47+L47+K47+J47+I47+H47+G47+F47+E47+D47+C47</f>
        <v>259</v>
      </c>
    </row>
    <row r="48" spans="1:15" ht="12.75">
      <c r="A48" s="2">
        <v>20</v>
      </c>
      <c r="B48" s="2" t="s">
        <v>77</v>
      </c>
      <c r="C48" s="2"/>
      <c r="D48" s="2"/>
      <c r="E48" s="2"/>
      <c r="F48" s="2"/>
      <c r="G48" s="2"/>
      <c r="H48" s="2"/>
      <c r="I48" s="7"/>
      <c r="J48" s="2"/>
      <c r="K48" s="2"/>
      <c r="L48" s="2"/>
      <c r="M48" s="2"/>
      <c r="N48" s="2"/>
      <c r="O48" s="8">
        <f>C48+D48+E48+F48+G48+H48+I48+J48+K48+L48+M48</f>
        <v>0</v>
      </c>
    </row>
    <row r="49" spans="1:15" ht="12.75">
      <c r="A49" s="2">
        <v>21</v>
      </c>
      <c r="B49" s="2" t="s">
        <v>55</v>
      </c>
      <c r="C49" s="2"/>
      <c r="D49" s="2"/>
      <c r="E49" s="2"/>
      <c r="F49" s="2"/>
      <c r="G49" s="2"/>
      <c r="H49" s="2"/>
      <c r="I49" s="7"/>
      <c r="J49" s="2"/>
      <c r="K49" s="2"/>
      <c r="L49" s="2"/>
      <c r="M49" s="2"/>
      <c r="N49" s="2"/>
      <c r="O49" s="8">
        <f>N49+M49+L49+K49+J49+I49</f>
        <v>0</v>
      </c>
    </row>
    <row r="50" spans="1:15" ht="12.75">
      <c r="A50" s="2">
        <v>22</v>
      </c>
      <c r="B50" s="2" t="s">
        <v>128</v>
      </c>
      <c r="C50" s="2"/>
      <c r="D50" s="2"/>
      <c r="E50" s="2">
        <v>274</v>
      </c>
      <c r="F50" s="2"/>
      <c r="G50" s="2"/>
      <c r="H50" s="2">
        <v>119</v>
      </c>
      <c r="I50" s="7"/>
      <c r="J50" s="2"/>
      <c r="K50" s="2"/>
      <c r="L50" s="2"/>
      <c r="M50" s="2"/>
      <c r="N50" s="2"/>
      <c r="O50" s="8">
        <f>N50+M50+L50+K50+J50+I50</f>
        <v>0</v>
      </c>
    </row>
    <row r="51" spans="1:15" ht="12.75">
      <c r="A51" s="2">
        <v>23</v>
      </c>
      <c r="B51" s="2" t="s">
        <v>45</v>
      </c>
      <c r="C51" s="2">
        <v>480</v>
      </c>
      <c r="D51" s="2"/>
      <c r="E51" s="2"/>
      <c r="F51" s="2"/>
      <c r="G51" s="2"/>
      <c r="H51" s="2"/>
      <c r="I51" s="7"/>
      <c r="J51" s="2"/>
      <c r="K51" s="2"/>
      <c r="L51" s="2"/>
      <c r="M51" s="2"/>
      <c r="N51" s="2"/>
      <c r="O51" s="8">
        <f>N51+M51+L51+K51+J51+I51+H51+G51+F51+E51+D51+C51</f>
        <v>480</v>
      </c>
    </row>
    <row r="52" spans="1:15" ht="12.75">
      <c r="A52" s="2">
        <v>24</v>
      </c>
      <c r="B52" s="2"/>
      <c r="C52" s="2"/>
      <c r="D52" s="2"/>
      <c r="E52" s="2"/>
      <c r="F52" s="2"/>
      <c r="G52" s="2"/>
      <c r="H52" s="2"/>
      <c r="I52" s="7"/>
      <c r="J52" s="2"/>
      <c r="K52" s="2"/>
      <c r="L52" s="2"/>
      <c r="M52" s="2"/>
      <c r="N52" s="2"/>
      <c r="O52" s="8">
        <f>N52+M52+L52+K52+J52+I52+H52+G52+F52+E52+D52+C52</f>
        <v>0</v>
      </c>
    </row>
    <row r="53" spans="1:15" ht="12.75">
      <c r="A53" s="2">
        <v>25</v>
      </c>
      <c r="B53" s="2" t="s">
        <v>129</v>
      </c>
      <c r="C53" s="2"/>
      <c r="D53" s="2"/>
      <c r="E53" s="2"/>
      <c r="F53" s="2">
        <v>270</v>
      </c>
      <c r="G53" s="2"/>
      <c r="H53" s="2"/>
      <c r="I53" s="7"/>
      <c r="J53" s="2"/>
      <c r="K53" s="2"/>
      <c r="L53" s="2"/>
      <c r="M53" s="2"/>
      <c r="N53" s="2">
        <v>134</v>
      </c>
      <c r="O53" s="8">
        <f>N53+M53+L53+K53+J53+I53</f>
        <v>134</v>
      </c>
    </row>
    <row r="54" spans="1:15" ht="12.75">
      <c r="A54" s="2">
        <v>26</v>
      </c>
      <c r="B54" s="2" t="s">
        <v>51</v>
      </c>
      <c r="C54" s="2"/>
      <c r="D54" s="2"/>
      <c r="E54" s="2"/>
      <c r="F54" s="2"/>
      <c r="G54" s="2"/>
      <c r="H54" s="2"/>
      <c r="I54" s="7"/>
      <c r="J54" s="2"/>
      <c r="K54" s="2"/>
      <c r="L54" s="2"/>
      <c r="M54" s="2"/>
      <c r="N54" s="2">
        <v>158.75</v>
      </c>
      <c r="O54" s="8">
        <f>N54+M54+L54+K54+J54+I54+H54+G54</f>
        <v>158.75</v>
      </c>
    </row>
    <row r="55" spans="1:15" ht="12.75">
      <c r="A55" s="2">
        <v>27</v>
      </c>
      <c r="B55" s="2"/>
      <c r="C55" s="2"/>
      <c r="D55" s="2"/>
      <c r="E55" s="2"/>
      <c r="F55" s="2"/>
      <c r="G55" s="2"/>
      <c r="H55" s="2"/>
      <c r="I55" s="7"/>
      <c r="J55" s="2"/>
      <c r="K55" s="2"/>
      <c r="L55" s="2"/>
      <c r="M55" s="2"/>
      <c r="N55" s="2"/>
      <c r="O55" s="8">
        <f>C55+D55+E55+F55+G55+H55+I55+J55+K55+L55+M55</f>
        <v>0</v>
      </c>
    </row>
    <row r="56" spans="1:15" ht="12.75">
      <c r="A56" s="2">
        <v>28</v>
      </c>
      <c r="B56" s="2" t="s">
        <v>98</v>
      </c>
      <c r="C56" s="2"/>
      <c r="D56" s="2"/>
      <c r="E56" s="2"/>
      <c r="F56" s="2"/>
      <c r="G56" s="2"/>
      <c r="H56" s="2"/>
      <c r="I56" s="7"/>
      <c r="J56" s="2"/>
      <c r="K56" s="2"/>
      <c r="L56" s="2">
        <v>250</v>
      </c>
      <c r="M56" s="2"/>
      <c r="N56" s="2"/>
      <c r="O56" s="8">
        <f>N56+M56+L56+K56+J56+I56+H56+G56</f>
        <v>250</v>
      </c>
    </row>
    <row r="57" spans="1:15" ht="12.75">
      <c r="A57" s="2">
        <v>29</v>
      </c>
      <c r="B57" s="2" t="s">
        <v>81</v>
      </c>
      <c r="C57" s="2"/>
      <c r="D57" s="2"/>
      <c r="E57" s="2"/>
      <c r="F57" s="2"/>
      <c r="G57" s="2"/>
      <c r="H57" s="2"/>
      <c r="I57" s="7"/>
      <c r="J57" s="2"/>
      <c r="K57" s="2"/>
      <c r="L57" s="2"/>
      <c r="M57" s="2"/>
      <c r="N57" s="2"/>
      <c r="O57" s="8">
        <f>N57+M57+L57+K57+J57+I57+H57+G57+F57+E57+D57+C57</f>
        <v>0</v>
      </c>
    </row>
    <row r="58" spans="1:15" ht="12.75">
      <c r="A58" s="2"/>
      <c r="B58" s="3" t="s">
        <v>17</v>
      </c>
      <c r="C58" s="5">
        <f>C59+C60+C61+C63+C65+C66+C67+C68+C69+C70+C71+C72+C73+C74+C75+C76+C77+C78+C79+C80+C81+C82+C83</f>
        <v>996.6</v>
      </c>
      <c r="D58" s="5">
        <f>D59+D60+D61+D62+D63+D64+D65+D66+D67+D68+D69+D70+D71+D72+D73+D74+D75+D76+D77+D78+D79+D80+D81+D82+D83+D84+D85+D86+D87+D88+D89+D90+D91</f>
        <v>1197</v>
      </c>
      <c r="E58" s="5">
        <f>E59+E60+E61+E63+E65+E66+E67+E68+E69+E70+E71+E72+E73+E74+E75+E76+E77+E78+E79+E80+E81+E82+E84+E85+E86+E88+E89+E90+E91+E83+E64</f>
        <v>4670.77</v>
      </c>
      <c r="F58" s="5">
        <f>F59+F60+F61+F63+F65+F66+F67+F68+F69+F70+F71+F72+F73+F74+F75+F76+F77+F78+F79+F80+F81+F82+F84+F85+F86+F87+F89+F83+F90</f>
        <v>647</v>
      </c>
      <c r="G58" s="5">
        <f>G59+G60+G61+G63+G65+G66+G67+G68+G69+G70+G71+G72+G73+G74+G75+G76+G77+G78+G79+G80+G81+G82+G84+G85+G86+G87+G88</f>
        <v>99.5</v>
      </c>
      <c r="H58" s="5">
        <f>H59+H60+H61+H63+H65+H66+H67+H68+H69+H70+H71+H72+H73+H74+H75+H76+H77+H78+H79+H80+H81+H82+H84+H85+H86+H87+H88+H83+H89+H90+H91+H62</f>
        <v>19529.75</v>
      </c>
      <c r="I58" s="5">
        <f>I59+I60+I61+I62+I63+I64+I65+I66+I67+I68+I69+I70+I71+I72+I73+I74+I75+I76+I77+I78+I79+I80+I81+I82+I83+I84+I85+I86+I87+I88</f>
        <v>1920.9</v>
      </c>
      <c r="J58" s="5">
        <f>J59+J60+J61+J62+J63+J64+J65+J66+J67+J68+J69+J70+J71+J72+J73+J74+J75+J76+J77+J78+J79+J80+J81+J82+J83+J84+J85+J86+J87+J88</f>
        <v>4139.8</v>
      </c>
      <c r="K58" s="5">
        <f>K59+K60+K61+K62+K63+K64+K65+K66+K67+K68+K69+K70+K71+K72+K73+K74+K75+K76+K77+K78+K79+K80+K81+K82+K83+K84+K85+K86+K87+K88+K89+K90+K91+K92</f>
        <v>654.8</v>
      </c>
      <c r="L58" s="5">
        <f>L59+L60+L61+L62+L63+L64+L65+L66+L67+L68+L69+L70+L71+L72+L73+L74+L75+L76+L77+L78+L79+L80+L81+L82+L83+L84+L85+L86+L87+L88+L91+L90</f>
        <v>4837.4</v>
      </c>
      <c r="M58" s="5">
        <v>9294.53</v>
      </c>
      <c r="N58" s="5">
        <f>N59+N60+N61+N62+N63+N64+N65+N66+N67+N68+N69+N70+N71+N72+N73+N74+N75+N76+N77+N78+N79+N80+N81+N82+N83+N84+N85+N86+N87+N88+N90+N91+N89</f>
        <v>10644.779999999999</v>
      </c>
      <c r="O58" s="5">
        <f>N58+M58+L58+K58+J58+I58+H58+G58+F58+E58+D58+C58</f>
        <v>58632.829999999994</v>
      </c>
    </row>
    <row r="59" spans="1:15" ht="12.75">
      <c r="A59" s="2">
        <v>1</v>
      </c>
      <c r="B59" s="2" t="s">
        <v>7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>
        <f>N59+M59+L59+K59+J59+I59+H59+G59+F59+E59+D59+C59</f>
        <v>0</v>
      </c>
    </row>
    <row r="60" spans="1:15" ht="12.75">
      <c r="A60" s="2">
        <v>2</v>
      </c>
      <c r="B60" s="2" t="s">
        <v>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>
        <f>N60+M60+L60+K60+J60+I60+H60+G60+F60+E60+D60+C60</f>
        <v>0</v>
      </c>
    </row>
    <row r="61" spans="1:15" ht="12.75">
      <c r="A61" s="2">
        <v>3</v>
      </c>
      <c r="B61" s="2" t="s">
        <v>93</v>
      </c>
      <c r="C61" s="2"/>
      <c r="D61" s="2">
        <v>83</v>
      </c>
      <c r="E61" s="2">
        <f>163+60+53+112</f>
        <v>388</v>
      </c>
      <c r="F61" s="2"/>
      <c r="G61" s="2"/>
      <c r="H61" s="2">
        <v>157</v>
      </c>
      <c r="I61" s="2">
        <v>43</v>
      </c>
      <c r="J61" s="2">
        <f>193+441</f>
        <v>634</v>
      </c>
      <c r="K61" s="2"/>
      <c r="L61" s="2">
        <v>90</v>
      </c>
      <c r="M61" s="2"/>
      <c r="N61" s="2">
        <f>66+54+102</f>
        <v>222</v>
      </c>
      <c r="O61" s="2">
        <f>N61+M61+L61+K61+J61+I61+H61+G61+F61+E61+D61+C61</f>
        <v>1617</v>
      </c>
    </row>
    <row r="62" spans="1:15" ht="12.75">
      <c r="A62" s="2">
        <v>4</v>
      </c>
      <c r="B62" s="2" t="s">
        <v>130</v>
      </c>
      <c r="C62" s="2"/>
      <c r="D62" s="2"/>
      <c r="E62" s="2"/>
      <c r="F62" s="2"/>
      <c r="G62" s="2"/>
      <c r="H62" s="2">
        <v>9998.87</v>
      </c>
      <c r="I62" s="2"/>
      <c r="J62" s="2"/>
      <c r="K62" s="2"/>
      <c r="L62" s="2">
        <v>3445</v>
      </c>
      <c r="M62" s="2"/>
      <c r="N62" s="2"/>
      <c r="O62" s="2">
        <f>N62+M62+L62+K62+J62+I62</f>
        <v>3445</v>
      </c>
    </row>
    <row r="63" spans="1:15" ht="12.75">
      <c r="A63" s="2">
        <v>4</v>
      </c>
      <c r="B63" s="2" t="s">
        <v>92</v>
      </c>
      <c r="C63" s="2"/>
      <c r="D63" s="2">
        <v>75</v>
      </c>
      <c r="E63" s="2"/>
      <c r="F63" s="2"/>
      <c r="G63" s="2"/>
      <c r="H63" s="2"/>
      <c r="I63" s="2"/>
      <c r="J63" s="2">
        <v>250</v>
      </c>
      <c r="K63" s="2"/>
      <c r="L63" s="2">
        <v>100</v>
      </c>
      <c r="M63" s="2"/>
      <c r="N63" s="2">
        <f>375.25+100+47+47</f>
        <v>569.25</v>
      </c>
      <c r="O63" s="2">
        <f aca="true" t="shared" si="1" ref="O63:O90">N63+M63+L63+K63+J63+I63+H63+G63+F63+E63+D63+C63</f>
        <v>994.25</v>
      </c>
    </row>
    <row r="64" spans="1:15" ht="12.75">
      <c r="A64" s="2">
        <v>5</v>
      </c>
      <c r="B64" s="2" t="s">
        <v>95</v>
      </c>
      <c r="C64" s="2"/>
      <c r="D64" s="2">
        <v>236</v>
      </c>
      <c r="E64" s="2">
        <v>227</v>
      </c>
      <c r="F64" s="2"/>
      <c r="G64" s="2"/>
      <c r="H64" s="2"/>
      <c r="I64" s="2"/>
      <c r="J64" s="2"/>
      <c r="K64" s="2"/>
      <c r="L64" s="2"/>
      <c r="M64" s="2"/>
      <c r="N64" s="2">
        <v>126</v>
      </c>
      <c r="O64" s="2">
        <f t="shared" si="1"/>
        <v>589</v>
      </c>
    </row>
    <row r="65" spans="1:15" ht="12.75">
      <c r="A65" s="2">
        <v>6</v>
      </c>
      <c r="B65" s="2" t="s">
        <v>131</v>
      </c>
      <c r="C65" s="2"/>
      <c r="D65" s="2"/>
      <c r="E65" s="2"/>
      <c r="F65" s="2"/>
      <c r="G65" s="2"/>
      <c r="H65" s="2"/>
      <c r="I65" s="2"/>
      <c r="J65" s="2">
        <v>1100</v>
      </c>
      <c r="K65" s="2"/>
      <c r="L65" s="2"/>
      <c r="M65" s="2"/>
      <c r="N65" s="2"/>
      <c r="O65" s="2">
        <f t="shared" si="1"/>
        <v>1100</v>
      </c>
    </row>
    <row r="66" spans="1:15" ht="12.75">
      <c r="A66" s="2">
        <v>7</v>
      </c>
      <c r="B66" s="2" t="s">
        <v>12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>
        <f t="shared" si="1"/>
        <v>0</v>
      </c>
    </row>
    <row r="67" spans="1:15" ht="12.75">
      <c r="A67" s="2">
        <v>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>
        <f t="shared" si="1"/>
        <v>0</v>
      </c>
    </row>
    <row r="68" spans="1:15" ht="12.75">
      <c r="A68" s="2">
        <v>9</v>
      </c>
      <c r="B68" s="2" t="s">
        <v>91</v>
      </c>
      <c r="C68" s="2"/>
      <c r="D68" s="2"/>
      <c r="E68" s="2"/>
      <c r="F68" s="2"/>
      <c r="G68" s="2"/>
      <c r="H68" s="2"/>
      <c r="I68" s="2"/>
      <c r="J68" s="2"/>
      <c r="K68" s="2">
        <v>174</v>
      </c>
      <c r="L68" s="2"/>
      <c r="M68" s="2"/>
      <c r="N68" s="2">
        <f>225+250</f>
        <v>475</v>
      </c>
      <c r="O68" s="2">
        <f t="shared" si="1"/>
        <v>649</v>
      </c>
    </row>
    <row r="69" spans="1:15" ht="12.75">
      <c r="A69" s="2">
        <v>10</v>
      </c>
      <c r="B69" s="2" t="s">
        <v>62</v>
      </c>
      <c r="C69" s="2"/>
      <c r="D69" s="2">
        <v>343</v>
      </c>
      <c r="E69" s="2">
        <f>46.06+178.51+169.11</f>
        <v>393.68</v>
      </c>
      <c r="F69" s="2"/>
      <c r="G69" s="2"/>
      <c r="H69" s="2">
        <f>1770+298</f>
        <v>2068</v>
      </c>
      <c r="I69" s="7">
        <v>84</v>
      </c>
      <c r="J69" s="2">
        <v>484</v>
      </c>
      <c r="K69" s="2"/>
      <c r="L69" s="2">
        <v>863</v>
      </c>
      <c r="M69" s="2"/>
      <c r="N69" s="2">
        <f>198+1192</f>
        <v>1390</v>
      </c>
      <c r="O69" s="2">
        <f t="shared" si="1"/>
        <v>5625.68</v>
      </c>
    </row>
    <row r="70" spans="1:15" ht="12.75">
      <c r="A70" s="2">
        <v>11</v>
      </c>
      <c r="B70" s="2" t="s">
        <v>132</v>
      </c>
      <c r="C70" s="2"/>
      <c r="D70" s="2"/>
      <c r="E70" s="2"/>
      <c r="F70" s="2"/>
      <c r="G70" s="2"/>
      <c r="H70" s="2"/>
      <c r="I70" s="7"/>
      <c r="J70" s="2"/>
      <c r="K70" s="2"/>
      <c r="L70" s="2"/>
      <c r="M70" s="2"/>
      <c r="N70" s="2">
        <v>46</v>
      </c>
      <c r="O70" s="2">
        <f t="shared" si="1"/>
        <v>46</v>
      </c>
    </row>
    <row r="71" spans="1:15" ht="12.75">
      <c r="A71" s="2">
        <v>12</v>
      </c>
      <c r="B71" s="2" t="s">
        <v>14</v>
      </c>
      <c r="C71" s="2"/>
      <c r="D71" s="2"/>
      <c r="E71" s="2"/>
      <c r="F71" s="2"/>
      <c r="G71" s="2"/>
      <c r="H71" s="2"/>
      <c r="I71" s="7"/>
      <c r="J71" s="2"/>
      <c r="K71" s="2"/>
      <c r="L71" s="2"/>
      <c r="M71" s="2"/>
      <c r="N71" s="2"/>
      <c r="O71" s="2">
        <f t="shared" si="1"/>
        <v>0</v>
      </c>
    </row>
    <row r="72" spans="1:15" ht="12.75">
      <c r="A72" s="2">
        <v>13</v>
      </c>
      <c r="B72" s="2" t="s">
        <v>103</v>
      </c>
      <c r="C72" s="2"/>
      <c r="D72" s="2"/>
      <c r="E72" s="2"/>
      <c r="F72" s="2"/>
      <c r="G72" s="2"/>
      <c r="H72" s="2"/>
      <c r="I72" s="7"/>
      <c r="J72" s="2"/>
      <c r="K72" s="2"/>
      <c r="L72" s="2"/>
      <c r="M72" s="2"/>
      <c r="N72" s="2"/>
      <c r="O72" s="2">
        <f t="shared" si="1"/>
        <v>0</v>
      </c>
    </row>
    <row r="73" spans="1:15" ht="12.75">
      <c r="A73" s="2">
        <v>14</v>
      </c>
      <c r="B73" s="2" t="s">
        <v>133</v>
      </c>
      <c r="C73" s="2"/>
      <c r="D73" s="2"/>
      <c r="E73" s="2">
        <f>671.16+84.41+148.52</f>
        <v>904.0899999999999</v>
      </c>
      <c r="F73" s="2"/>
      <c r="G73" s="2"/>
      <c r="H73" s="2">
        <f>1480.88+1274</f>
        <v>2754.88</v>
      </c>
      <c r="I73" s="7"/>
      <c r="J73" s="2"/>
      <c r="K73" s="2"/>
      <c r="L73" s="2"/>
      <c r="M73" s="2"/>
      <c r="N73" s="2"/>
      <c r="O73" s="2">
        <f t="shared" si="1"/>
        <v>3658.9700000000003</v>
      </c>
    </row>
    <row r="74" spans="1:15" ht="12.75">
      <c r="A74" s="2">
        <v>16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>
        <f t="shared" si="1"/>
        <v>0</v>
      </c>
    </row>
    <row r="75" spans="1:15" ht="12.75">
      <c r="A75" s="2">
        <v>17</v>
      </c>
      <c r="B75" s="2" t="s">
        <v>134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>
        <v>205</v>
      </c>
      <c r="O75" s="2">
        <f t="shared" si="1"/>
        <v>205</v>
      </c>
    </row>
    <row r="76" spans="1:15" ht="12.75">
      <c r="A76" s="2">
        <v>15</v>
      </c>
      <c r="B76" s="2" t="s">
        <v>72</v>
      </c>
      <c r="C76" s="2"/>
      <c r="D76" s="2"/>
      <c r="E76" s="2">
        <v>1400</v>
      </c>
      <c r="F76" s="2"/>
      <c r="G76" s="2"/>
      <c r="H76" s="2"/>
      <c r="I76" s="2"/>
      <c r="J76" s="2"/>
      <c r="K76" s="2"/>
      <c r="L76" s="2"/>
      <c r="M76" s="2"/>
      <c r="N76" s="2"/>
      <c r="O76" s="2">
        <f t="shared" si="1"/>
        <v>1400</v>
      </c>
    </row>
    <row r="77" spans="1:15" ht="12.75">
      <c r="A77" s="2">
        <v>16</v>
      </c>
      <c r="B77" s="2" t="s">
        <v>96</v>
      </c>
      <c r="C77" s="2"/>
      <c r="D77" s="2">
        <f>49+88+195</f>
        <v>332</v>
      </c>
      <c r="E77" s="2">
        <f>195+299+385+22+116+93</f>
        <v>1110</v>
      </c>
      <c r="F77" s="2">
        <v>150</v>
      </c>
      <c r="G77" s="2"/>
      <c r="H77" s="2"/>
      <c r="I77" s="2">
        <v>72</v>
      </c>
      <c r="J77" s="2"/>
      <c r="K77" s="2"/>
      <c r="L77" s="2"/>
      <c r="M77" s="2"/>
      <c r="N77" s="2">
        <v>288</v>
      </c>
      <c r="O77" s="2">
        <f t="shared" si="1"/>
        <v>1952</v>
      </c>
    </row>
    <row r="78" spans="1:15" ht="12.75">
      <c r="A78" s="2">
        <v>17</v>
      </c>
      <c r="B78" s="2" t="s">
        <v>85</v>
      </c>
      <c r="C78" s="2"/>
      <c r="D78" s="2"/>
      <c r="E78" s="2">
        <v>106</v>
      </c>
      <c r="F78" s="2"/>
      <c r="G78" s="2"/>
      <c r="H78" s="2"/>
      <c r="I78" s="2"/>
      <c r="J78" s="2"/>
      <c r="K78" s="2"/>
      <c r="L78" s="2"/>
      <c r="M78" s="2"/>
      <c r="N78" s="2">
        <v>44</v>
      </c>
      <c r="O78" s="2">
        <f t="shared" si="1"/>
        <v>150</v>
      </c>
    </row>
    <row r="79" spans="1:15" ht="12.75">
      <c r="A79" s="2">
        <v>18</v>
      </c>
      <c r="B79" s="2" t="s">
        <v>30</v>
      </c>
      <c r="C79" s="2"/>
      <c r="D79" s="2"/>
      <c r="E79" s="2">
        <v>51</v>
      </c>
      <c r="F79" s="2"/>
      <c r="G79" s="2"/>
      <c r="H79" s="2"/>
      <c r="I79" s="2"/>
      <c r="J79" s="2"/>
      <c r="K79" s="2"/>
      <c r="L79" s="2"/>
      <c r="M79" s="2"/>
      <c r="N79" s="2">
        <v>260</v>
      </c>
      <c r="O79" s="2">
        <f t="shared" si="1"/>
        <v>311</v>
      </c>
    </row>
    <row r="80" spans="1:15" ht="12.75">
      <c r="A80" s="2">
        <v>19</v>
      </c>
      <c r="B80" s="2" t="s">
        <v>135</v>
      </c>
      <c r="C80" s="2">
        <f>107+24</f>
        <v>131</v>
      </c>
      <c r="D80" s="2"/>
      <c r="E80" s="2">
        <f>45+34</f>
        <v>79</v>
      </c>
      <c r="F80" s="2">
        <v>24</v>
      </c>
      <c r="G80" s="2"/>
      <c r="H80" s="2">
        <v>93</v>
      </c>
      <c r="I80" s="2"/>
      <c r="J80" s="2"/>
      <c r="K80" s="2"/>
      <c r="L80" s="2"/>
      <c r="M80" s="2"/>
      <c r="N80" s="2">
        <v>110</v>
      </c>
      <c r="O80" s="2">
        <f t="shared" si="1"/>
        <v>437</v>
      </c>
    </row>
    <row r="81" spans="1:15" ht="12.75">
      <c r="A81" s="2">
        <v>20</v>
      </c>
      <c r="B81" s="2" t="s">
        <v>102</v>
      </c>
      <c r="C81" s="2">
        <v>77.6</v>
      </c>
      <c r="D81" s="2"/>
      <c r="E81" s="2">
        <v>12</v>
      </c>
      <c r="F81" s="2"/>
      <c r="G81" s="2">
        <v>99.5</v>
      </c>
      <c r="H81" s="2">
        <v>114</v>
      </c>
      <c r="I81" s="2">
        <f>105.9+32</f>
        <v>137.9</v>
      </c>
      <c r="J81" s="2"/>
      <c r="K81" s="2">
        <v>20</v>
      </c>
      <c r="L81" s="2">
        <f>272+32.4</f>
        <v>304.4</v>
      </c>
      <c r="M81" s="2"/>
      <c r="N81" s="2">
        <f>176.4+1052.32+0.81</f>
        <v>1229.53</v>
      </c>
      <c r="O81" s="2">
        <f t="shared" si="1"/>
        <v>1994.9299999999998</v>
      </c>
    </row>
    <row r="82" spans="1:15" ht="12.75">
      <c r="A82" s="2">
        <v>21</v>
      </c>
      <c r="B82" s="8" t="s">
        <v>101</v>
      </c>
      <c r="C82" s="8">
        <f>42+42</f>
        <v>84</v>
      </c>
      <c r="D82" s="2">
        <f>82+46</f>
        <v>128</v>
      </c>
      <c r="E82" s="2"/>
      <c r="F82" s="2"/>
      <c r="G82" s="2"/>
      <c r="H82" s="2">
        <v>26</v>
      </c>
      <c r="I82" s="2">
        <v>32</v>
      </c>
      <c r="J82" s="2">
        <f>1586.8+85</f>
        <v>1671.8</v>
      </c>
      <c r="K82" s="2">
        <v>460.8</v>
      </c>
      <c r="L82" s="2"/>
      <c r="M82" s="2"/>
      <c r="N82" s="2"/>
      <c r="O82" s="2">
        <f t="shared" si="1"/>
        <v>2402.6</v>
      </c>
    </row>
    <row r="83" spans="1:15" ht="12.75">
      <c r="A83" s="2">
        <v>22</v>
      </c>
      <c r="B83" s="8" t="s">
        <v>58</v>
      </c>
      <c r="C83" s="8">
        <f>352+352</f>
        <v>704</v>
      </c>
      <c r="D83" s="2"/>
      <c r="E83" s="2"/>
      <c r="F83" s="2">
        <v>176</v>
      </c>
      <c r="G83" s="2"/>
      <c r="H83" s="2">
        <f>166+430</f>
        <v>596</v>
      </c>
      <c r="I83" s="2">
        <v>352</v>
      </c>
      <c r="J83" s="2"/>
      <c r="K83" s="2"/>
      <c r="L83" s="2"/>
      <c r="M83" s="2"/>
      <c r="N83" s="2"/>
      <c r="O83" s="2">
        <f t="shared" si="1"/>
        <v>1828</v>
      </c>
    </row>
    <row r="84" spans="1:15" ht="12.75">
      <c r="A84" s="2">
        <v>26</v>
      </c>
      <c r="B84" s="8"/>
      <c r="C84" s="8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>
        <f t="shared" si="1"/>
        <v>0</v>
      </c>
    </row>
    <row r="85" spans="1:15" ht="12.75">
      <c r="A85" s="2">
        <v>23</v>
      </c>
      <c r="B85" s="8" t="s">
        <v>86</v>
      </c>
      <c r="C85" s="8"/>
      <c r="D85" s="2"/>
      <c r="E85" s="2"/>
      <c r="F85" s="2"/>
      <c r="G85" s="2"/>
      <c r="H85" s="2"/>
      <c r="I85" s="7"/>
      <c r="J85" s="2"/>
      <c r="K85" s="2"/>
      <c r="L85" s="2"/>
      <c r="M85" s="2"/>
      <c r="N85" s="2"/>
      <c r="O85" s="2">
        <f t="shared" si="1"/>
        <v>0</v>
      </c>
    </row>
    <row r="86" spans="1:15" ht="12.75">
      <c r="A86" s="2">
        <v>28</v>
      </c>
      <c r="B86" s="8"/>
      <c r="C86" s="8"/>
      <c r="D86" s="2"/>
      <c r="E86" s="2"/>
      <c r="F86" s="2"/>
      <c r="G86" s="2"/>
      <c r="H86" s="2"/>
      <c r="I86" s="7"/>
      <c r="J86" s="2"/>
      <c r="K86" s="2"/>
      <c r="L86" s="2"/>
      <c r="M86" s="2"/>
      <c r="N86" s="2"/>
      <c r="O86" s="2">
        <f t="shared" si="1"/>
        <v>0</v>
      </c>
    </row>
    <row r="87" spans="1:15" ht="12.75">
      <c r="A87" s="2">
        <v>24</v>
      </c>
      <c r="B87" s="8" t="s">
        <v>54</v>
      </c>
      <c r="C87" s="8"/>
      <c r="D87" s="2"/>
      <c r="E87" s="2"/>
      <c r="F87" s="2"/>
      <c r="G87" s="2"/>
      <c r="H87" s="2"/>
      <c r="I87" s="7"/>
      <c r="J87" s="2"/>
      <c r="K87" s="2"/>
      <c r="L87" s="2"/>
      <c r="M87" s="2"/>
      <c r="N87" s="2"/>
      <c r="O87" s="2">
        <f t="shared" si="1"/>
        <v>0</v>
      </c>
    </row>
    <row r="88" spans="1:15" ht="12.75">
      <c r="A88" s="2">
        <v>25</v>
      </c>
      <c r="B88" s="8" t="s">
        <v>61</v>
      </c>
      <c r="C88" s="8"/>
      <c r="D88" s="2"/>
      <c r="E88" s="2"/>
      <c r="F88" s="2"/>
      <c r="G88" s="2"/>
      <c r="H88" s="2">
        <f>172+1080+550+1920</f>
        <v>3722</v>
      </c>
      <c r="I88" s="7">
        <v>1200</v>
      </c>
      <c r="J88" s="2"/>
      <c r="K88" s="2"/>
      <c r="L88" s="2"/>
      <c r="M88" s="2"/>
      <c r="N88" s="2">
        <f>2880+2800</f>
        <v>5680</v>
      </c>
      <c r="O88" s="2">
        <f t="shared" si="1"/>
        <v>10602</v>
      </c>
    </row>
    <row r="89" spans="1:15" ht="12.75">
      <c r="A89" s="2">
        <v>26</v>
      </c>
      <c r="B89" s="8"/>
      <c r="C89" s="8"/>
      <c r="D89" s="2"/>
      <c r="E89" s="2"/>
      <c r="F89" s="2"/>
      <c r="G89" s="2"/>
      <c r="H89" s="2"/>
      <c r="I89" s="7"/>
      <c r="J89" s="2"/>
      <c r="K89" s="2"/>
      <c r="L89" s="2"/>
      <c r="M89" s="2"/>
      <c r="N89" s="2"/>
      <c r="O89" s="2">
        <f t="shared" si="1"/>
        <v>0</v>
      </c>
    </row>
    <row r="90" spans="1:15" ht="12.75">
      <c r="A90" s="2">
        <v>27</v>
      </c>
      <c r="B90" s="8" t="s">
        <v>83</v>
      </c>
      <c r="C90" s="8"/>
      <c r="D90" s="2"/>
      <c r="E90" s="2"/>
      <c r="F90" s="2">
        <v>297</v>
      </c>
      <c r="G90" s="2"/>
      <c r="H90" s="2"/>
      <c r="I90" s="7"/>
      <c r="J90" s="2"/>
      <c r="K90" s="2"/>
      <c r="L90" s="2">
        <v>35</v>
      </c>
      <c r="M90" s="2"/>
      <c r="N90" s="2"/>
      <c r="O90" s="2">
        <f t="shared" si="1"/>
        <v>332</v>
      </c>
    </row>
    <row r="91" spans="1:15" ht="12.75">
      <c r="A91" s="2">
        <v>28</v>
      </c>
      <c r="B91" s="8"/>
      <c r="C91" s="8"/>
      <c r="D91" s="2"/>
      <c r="E91" s="2"/>
      <c r="F91" s="2"/>
      <c r="G91" s="2"/>
      <c r="H91" s="2"/>
      <c r="I91" s="7"/>
      <c r="J91" s="2"/>
      <c r="K91" s="2"/>
      <c r="L91" s="2"/>
      <c r="M91" s="2"/>
      <c r="N91" s="2"/>
      <c r="O91" s="2">
        <f>N91+M91+L91+K91+J91+I91+H91+G91+F91+E91+D91+C91</f>
        <v>0</v>
      </c>
    </row>
    <row r="92" spans="1:15" ht="12.75">
      <c r="A92" s="2"/>
      <c r="B92" s="3"/>
      <c r="C92" s="5"/>
      <c r="D92" s="5"/>
      <c r="E92" s="5"/>
      <c r="F92" s="5"/>
      <c r="G92" s="5"/>
      <c r="H92" s="5"/>
      <c r="I92" s="7"/>
      <c r="J92" s="2"/>
      <c r="K92" s="2"/>
      <c r="L92" s="5"/>
      <c r="M92" s="8"/>
      <c r="N92" s="2"/>
      <c r="O92" s="5">
        <f>N92+M92+L92+K92+J92+I92+H92+G92+F92+E92+D92+C92</f>
        <v>0</v>
      </c>
    </row>
    <row r="93" spans="1:15" ht="12.75">
      <c r="A93" s="2"/>
      <c r="B93" s="3" t="s">
        <v>78</v>
      </c>
      <c r="C93" s="5">
        <f>185.76+69.5</f>
        <v>255.26</v>
      </c>
      <c r="D93" s="5"/>
      <c r="E93" s="5"/>
      <c r="F93" s="5"/>
      <c r="G93" s="5"/>
      <c r="H93" s="5"/>
      <c r="I93" s="5">
        <f>96+223</f>
        <v>319</v>
      </c>
      <c r="J93" s="2"/>
      <c r="K93" s="5"/>
      <c r="L93" s="5">
        <v>54</v>
      </c>
      <c r="M93" s="5"/>
      <c r="N93" s="2"/>
      <c r="O93" s="5">
        <f>N93+M93+L93+K93+J93+I93+H93+G93+F93+E93+D93+C93</f>
        <v>628.26</v>
      </c>
    </row>
    <row r="94" spans="1:15" ht="12.75">
      <c r="A94" s="2"/>
      <c r="B94" s="3" t="s">
        <v>5</v>
      </c>
      <c r="C94" s="5"/>
      <c r="D94" s="5"/>
      <c r="E94" s="5"/>
      <c r="F94" s="5"/>
      <c r="G94" s="5"/>
      <c r="H94" s="5"/>
      <c r="I94" s="2"/>
      <c r="J94" s="2"/>
      <c r="K94" s="2"/>
      <c r="L94" s="5"/>
      <c r="M94" s="5"/>
      <c r="N94" s="2"/>
      <c r="O94" s="5">
        <f>N94+M94+L94+K94+J94+I94+H94+G94+F94+E94+D94+C94</f>
        <v>0</v>
      </c>
    </row>
    <row r="95" spans="1:15" ht="12.75">
      <c r="A95" s="2"/>
      <c r="B95" s="3" t="s">
        <v>63</v>
      </c>
      <c r="C95" s="9">
        <f>C8+C23+C28+C58+C93+C94</f>
        <v>14068.650000000001</v>
      </c>
      <c r="D95" s="5">
        <f>D8+D23+D28+D58+D93+D94+D92</f>
        <v>32971.5</v>
      </c>
      <c r="E95" s="5">
        <f>E8+E23+E28+E58+E93+E94</f>
        <v>13749.26</v>
      </c>
      <c r="F95" s="5">
        <f>F94+F93+F92+F58+F28+F23+F8</f>
        <v>11761.13</v>
      </c>
      <c r="G95" s="5">
        <f>G94+G93+G92+G58+G28+G23+G8</f>
        <v>3210.5</v>
      </c>
      <c r="H95" s="5">
        <f>H94+H93+H92+H58+H28+H8+H23</f>
        <v>24123.75</v>
      </c>
      <c r="I95" s="5">
        <f aca="true" t="shared" si="2" ref="I95:N95">I94+I93+I92+I58+I28+I23+I8</f>
        <v>13563.9</v>
      </c>
      <c r="J95" s="5">
        <f t="shared" si="2"/>
        <v>9121.400000000001</v>
      </c>
      <c r="K95" s="5">
        <f t="shared" si="2"/>
        <v>4678.8</v>
      </c>
      <c r="L95" s="5">
        <f t="shared" si="2"/>
        <v>11049.36</v>
      </c>
      <c r="M95" s="5">
        <f t="shared" si="2"/>
        <v>26697.53</v>
      </c>
      <c r="N95" s="5">
        <f t="shared" si="2"/>
        <v>25867.53</v>
      </c>
      <c r="O95" s="5">
        <f>N95+M95+L95+K95+J95+I95+H95+G95+F95+E95+D95+C95</f>
        <v>190863.31</v>
      </c>
    </row>
    <row r="98" ht="12.75">
      <c r="O98" s="10">
        <f>O94+O93+O92+O58+O28+O23+O8</f>
        <v>190863.31</v>
      </c>
    </row>
    <row r="99" spans="2:3" ht="12.75">
      <c r="B99" t="s">
        <v>113</v>
      </c>
      <c r="C99" s="10"/>
    </row>
    <row r="101" spans="2:3" ht="12.75">
      <c r="B101" t="s">
        <v>136</v>
      </c>
      <c r="C101" s="10"/>
    </row>
    <row r="102" ht="12.75">
      <c r="C102" s="10"/>
    </row>
    <row r="103" spans="2:3" ht="12.75">
      <c r="B103" t="s">
        <v>70</v>
      </c>
      <c r="C103" s="10"/>
    </row>
    <row r="104" ht="12.75">
      <c r="C104" s="10"/>
    </row>
    <row r="105" spans="2:3" ht="12.75">
      <c r="B105" t="s">
        <v>64</v>
      </c>
      <c r="C105" s="10"/>
    </row>
    <row r="106" ht="12.75">
      <c r="C106" s="10"/>
    </row>
    <row r="107" spans="2:3" ht="12.75">
      <c r="B107" t="s">
        <v>137</v>
      </c>
      <c r="C107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"/>
  <sheetViews>
    <sheetView tabSelected="1" workbookViewId="0" topLeftCell="A4">
      <selection activeCell="G24" sqref="G24"/>
    </sheetView>
  </sheetViews>
  <sheetFormatPr defaultColWidth="9.00390625" defaultRowHeight="12.75"/>
  <cols>
    <col min="1" max="1" width="3.75390625" style="0" customWidth="1"/>
    <col min="2" max="2" width="16.75390625" style="0" customWidth="1"/>
    <col min="3" max="3" width="10.125" style="0" customWidth="1"/>
    <col min="15" max="15" width="12.75390625" style="0" customWidth="1"/>
  </cols>
  <sheetData>
    <row r="2" spans="3:8" ht="15.75">
      <c r="C2" s="1" t="s">
        <v>34</v>
      </c>
      <c r="D2" s="1"/>
      <c r="E2" s="1"/>
      <c r="F2" s="1"/>
      <c r="G2" s="1"/>
      <c r="H2" s="1"/>
    </row>
    <row r="3" spans="3:8" ht="15.75">
      <c r="C3" s="1" t="s">
        <v>138</v>
      </c>
      <c r="D3" s="1"/>
      <c r="E3" s="1"/>
      <c r="F3" s="1"/>
      <c r="G3" s="1"/>
      <c r="H3" s="1"/>
    </row>
    <row r="4" spans="3:8" ht="15.75">
      <c r="C4" s="1"/>
      <c r="D4" s="1"/>
      <c r="E4" s="1"/>
      <c r="F4" s="1"/>
      <c r="G4" s="1"/>
      <c r="H4" s="1"/>
    </row>
    <row r="5" spans="1:14" ht="15.75">
      <c r="A5" s="31">
        <v>2016</v>
      </c>
      <c r="B5" s="31"/>
      <c r="C5" s="31"/>
      <c r="D5" s="31"/>
      <c r="E5" s="31"/>
      <c r="F5" s="31"/>
      <c r="G5" s="19">
        <v>2017</v>
      </c>
      <c r="H5" s="20"/>
      <c r="I5" s="20"/>
      <c r="J5" s="20"/>
      <c r="K5" s="20"/>
      <c r="L5" s="20"/>
      <c r="M5" s="20"/>
      <c r="N5" s="21"/>
    </row>
    <row r="6" spans="1:15" ht="12.75">
      <c r="A6" s="2" t="s">
        <v>0</v>
      </c>
      <c r="B6" s="2" t="s">
        <v>1</v>
      </c>
      <c r="C6" s="3" t="s">
        <v>38</v>
      </c>
      <c r="D6" s="3" t="s">
        <v>39</v>
      </c>
      <c r="E6" s="3" t="s">
        <v>40</v>
      </c>
      <c r="F6" s="3" t="s">
        <v>41</v>
      </c>
      <c r="G6" s="3" t="s">
        <v>9</v>
      </c>
      <c r="H6" s="4" t="s">
        <v>10</v>
      </c>
      <c r="I6" s="4" t="s">
        <v>27</v>
      </c>
      <c r="J6" s="4" t="s">
        <v>35</v>
      </c>
      <c r="K6" s="4" t="s">
        <v>36</v>
      </c>
      <c r="L6" s="4" t="s">
        <v>110</v>
      </c>
      <c r="M6" s="4" t="s">
        <v>111</v>
      </c>
      <c r="N6" s="4" t="s">
        <v>37</v>
      </c>
      <c r="O6" s="4" t="s">
        <v>42</v>
      </c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63.75">
      <c r="A8" s="2">
        <v>1</v>
      </c>
      <c r="B8" s="11" t="s">
        <v>112</v>
      </c>
      <c r="C8" s="12"/>
      <c r="D8" s="12">
        <f>139+1140+35+490+150+700+700+700+600</f>
        <v>4654</v>
      </c>
      <c r="E8" s="12">
        <f>350+44+350+1670.88+44+350</f>
        <v>2808.88</v>
      </c>
      <c r="F8" s="12">
        <f>1140+1670.88+59+153</f>
        <v>3022.88</v>
      </c>
      <c r="G8" s="12">
        <v>2429.06</v>
      </c>
      <c r="H8" s="12">
        <v>2857.97</v>
      </c>
      <c r="I8" s="12">
        <v>3544.97</v>
      </c>
      <c r="J8" s="12">
        <v>3204.79</v>
      </c>
      <c r="K8" s="12">
        <f>590+1300+1140+1169.97+600+1343+450+1400+30+45.76+254.24+21.23</f>
        <v>8344.2</v>
      </c>
      <c r="L8" s="12">
        <f>700+1275+1169.97+185+377.64+649+76+678+45.76+254.24+43.65+7.86</f>
        <v>5462.12</v>
      </c>
      <c r="M8" s="12">
        <f>25000+1169.97+1140+722.16+256.83+7366.87+200</f>
        <v>35855.83</v>
      </c>
      <c r="N8" s="9">
        <f>28000+1132.29</f>
        <v>29132.29</v>
      </c>
      <c r="O8" s="12">
        <f>SUM(C8+D8+E8+F8+G8+H8+I8+J8+K8+L8+M8+N8)</f>
        <v>101316.99000000002</v>
      </c>
    </row>
    <row r="9" spans="1:15" ht="12.75">
      <c r="A9" s="22" t="s">
        <v>143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</row>
    <row r="10" spans="1:15" ht="12.7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</row>
    <row r="11" spans="1:15" ht="25.5">
      <c r="A11" s="13">
        <v>2</v>
      </c>
      <c r="B11" s="14" t="s">
        <v>114</v>
      </c>
      <c r="C11" s="15"/>
      <c r="D11" s="15"/>
      <c r="E11" s="15">
        <f>131+2900</f>
        <v>3031</v>
      </c>
      <c r="F11" s="15">
        <f>131</f>
        <v>131</v>
      </c>
      <c r="G11" s="15">
        <v>855</v>
      </c>
      <c r="H11" s="15">
        <v>2500</v>
      </c>
      <c r="I11" s="15"/>
      <c r="J11" s="15">
        <v>4179</v>
      </c>
      <c r="K11" s="15"/>
      <c r="L11" s="15">
        <v>560</v>
      </c>
      <c r="M11" s="15">
        <v>66</v>
      </c>
      <c r="N11" s="15"/>
      <c r="O11" s="15">
        <f>SUM(C11+D11+E11+F11+G11+H11+I11+J11+K11+L11+M11+N11)</f>
        <v>11322</v>
      </c>
    </row>
    <row r="12" spans="1:15" ht="12.75">
      <c r="A12" s="22" t="s">
        <v>144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</row>
    <row r="13" spans="1:15" ht="12.7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5" ht="22.5" customHeight="1">
      <c r="A14" s="2">
        <v>3</v>
      </c>
      <c r="B14" s="3" t="s">
        <v>109</v>
      </c>
      <c r="C14" s="12"/>
      <c r="D14" s="12">
        <f>225+116+176+255+145</f>
        <v>917</v>
      </c>
      <c r="E14" s="12">
        <f>23492+484+550+300+3828+1150+2300</f>
        <v>32104</v>
      </c>
      <c r="F14" s="12">
        <f>49.7+4850+127+2530+1550+252+9850</f>
        <v>19208.7</v>
      </c>
      <c r="G14" s="12">
        <v>10318</v>
      </c>
      <c r="H14" s="12">
        <v>7762</v>
      </c>
      <c r="I14" s="12">
        <v>6222</v>
      </c>
      <c r="J14" s="12">
        <v>555</v>
      </c>
      <c r="K14" s="12">
        <f>248+168</f>
        <v>416</v>
      </c>
      <c r="L14" s="12">
        <v>290</v>
      </c>
      <c r="M14" s="12">
        <v>400</v>
      </c>
      <c r="N14" s="9"/>
      <c r="O14" s="12">
        <f>SUM(C14+D14+E14+F14+G14+H14+I14+J14+K14+L14+M14+N14)</f>
        <v>78192.7</v>
      </c>
    </row>
    <row r="15" spans="1:15" ht="12.75">
      <c r="A15" s="22" t="s">
        <v>145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</row>
    <row r="16" spans="1:15" ht="27.7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 ht="26.25" customHeight="1">
      <c r="A17" s="2">
        <v>4</v>
      </c>
      <c r="B17" s="11" t="s">
        <v>17</v>
      </c>
      <c r="C17" s="12"/>
      <c r="D17" s="12">
        <f>1124+736+96+18.5+80+142+300.8+520+53+1610+3500+25</f>
        <v>8205.3</v>
      </c>
      <c r="E17" s="12">
        <f>3450+312+184+60+60+390</f>
        <v>4456</v>
      </c>
      <c r="F17" s="12">
        <f>150+205+86</f>
        <v>441</v>
      </c>
      <c r="G17" s="12">
        <v>30978.4</v>
      </c>
      <c r="H17" s="12">
        <v>406.2</v>
      </c>
      <c r="I17" s="12">
        <v>19328.9</v>
      </c>
      <c r="J17" s="12">
        <v>2416</v>
      </c>
      <c r="K17" s="12">
        <f>144+141+4098.4+742.6+44+32+125+140+127+51+393+699+8330</f>
        <v>15067</v>
      </c>
      <c r="L17" s="12">
        <f>787+490+165+209+156.04+232+616+280+424+147+250+54+22192+799+263</f>
        <v>27064.04</v>
      </c>
      <c r="M17" s="12">
        <f>131+330+56</f>
        <v>517</v>
      </c>
      <c r="N17" s="5"/>
      <c r="O17" s="12">
        <f>SUM(C17+D17+E17+F17+G17+H17+I17+J17+K17+L17+M17+N17)</f>
        <v>108879.84</v>
      </c>
    </row>
    <row r="18" spans="1:15" ht="12.75" customHeight="1">
      <c r="A18" s="22" t="s">
        <v>142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</row>
    <row r="19" spans="1:15" ht="12.7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</row>
    <row r="20" spans="1:15" ht="12.75" customHeight="1" hidden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</row>
    <row r="21" spans="1:15" ht="12.75" customHeight="1" hidden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</row>
    <row r="22" spans="1:15" ht="12.75">
      <c r="A22" s="2"/>
      <c r="B22" s="3" t="s">
        <v>63</v>
      </c>
      <c r="C22" s="12">
        <f aca="true" t="shared" si="0" ref="C22:N22">SUM(C8+C14+C17)+C11</f>
        <v>0</v>
      </c>
      <c r="D22" s="12">
        <f t="shared" si="0"/>
        <v>13776.3</v>
      </c>
      <c r="E22" s="12">
        <f t="shared" si="0"/>
        <v>42399.88</v>
      </c>
      <c r="F22" s="12">
        <f t="shared" si="0"/>
        <v>22803.58</v>
      </c>
      <c r="G22" s="12">
        <f t="shared" si="0"/>
        <v>44580.46</v>
      </c>
      <c r="H22" s="12">
        <f t="shared" si="0"/>
        <v>13526.17</v>
      </c>
      <c r="I22" s="12">
        <f t="shared" si="0"/>
        <v>29095.870000000003</v>
      </c>
      <c r="J22" s="12">
        <f t="shared" si="0"/>
        <v>10354.79</v>
      </c>
      <c r="K22" s="12">
        <f t="shared" si="0"/>
        <v>23827.2</v>
      </c>
      <c r="L22" s="12">
        <f t="shared" si="0"/>
        <v>33376.16</v>
      </c>
      <c r="M22" s="12">
        <f t="shared" si="0"/>
        <v>36838.83</v>
      </c>
      <c r="N22" s="12">
        <f t="shared" si="0"/>
        <v>29132.29</v>
      </c>
      <c r="O22" s="12">
        <f>SUM(C22+D22+E22+F22+G22+H22+I22+J22+K22+L22+M22+N22)</f>
        <v>299711.53</v>
      </c>
    </row>
    <row r="24" ht="12.75">
      <c r="G24" t="s">
        <v>151</v>
      </c>
    </row>
    <row r="25" spans="7:15" ht="12.75">
      <c r="G25" t="s">
        <v>146</v>
      </c>
      <c r="O25" s="10"/>
    </row>
    <row r="26" spans="2:15" ht="12.75">
      <c r="B26" s="18" t="s">
        <v>139</v>
      </c>
      <c r="C26" s="18"/>
      <c r="G26" t="s">
        <v>147</v>
      </c>
      <c r="O26">
        <v>299712</v>
      </c>
    </row>
    <row r="27" ht="12.75">
      <c r="G27" t="s">
        <v>148</v>
      </c>
    </row>
    <row r="28" spans="2:7" ht="12.75">
      <c r="B28" s="18" t="s">
        <v>140</v>
      </c>
      <c r="C28" s="18"/>
      <c r="D28">
        <v>0</v>
      </c>
      <c r="G28" t="s">
        <v>149</v>
      </c>
    </row>
    <row r="29" spans="3:7" ht="12.75">
      <c r="C29" s="10"/>
      <c r="G29" t="s">
        <v>150</v>
      </c>
    </row>
    <row r="30" spans="2:4" ht="12.75">
      <c r="B30" t="s">
        <v>70</v>
      </c>
      <c r="C30" s="10"/>
      <c r="D30">
        <v>300362</v>
      </c>
    </row>
    <row r="31" ht="12.75">
      <c r="C31" s="10"/>
    </row>
    <row r="32" spans="2:4" ht="12.75">
      <c r="B32" t="s">
        <v>64</v>
      </c>
      <c r="C32" s="10"/>
      <c r="D32">
        <v>299712</v>
      </c>
    </row>
    <row r="33" ht="12.75">
      <c r="C33" s="10"/>
    </row>
    <row r="34" spans="2:4" ht="12.75">
      <c r="B34" s="18" t="s">
        <v>141</v>
      </c>
      <c r="C34" s="18"/>
      <c r="D34">
        <f>D30-D32</f>
        <v>650</v>
      </c>
    </row>
  </sheetData>
  <mergeCells count="9">
    <mergeCell ref="B34:C34"/>
    <mergeCell ref="G5:N5"/>
    <mergeCell ref="A12:O13"/>
    <mergeCell ref="A9:O10"/>
    <mergeCell ref="A15:O16"/>
    <mergeCell ref="A18:O21"/>
    <mergeCell ref="A5:F5"/>
    <mergeCell ref="B26:C26"/>
    <mergeCell ref="B28:C28"/>
  </mergeCells>
  <printOptions/>
  <pageMargins left="0.3937007874015748" right="0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2017-10-18T05:14:57Z</cp:lastPrinted>
  <dcterms:created xsi:type="dcterms:W3CDTF">2015-09-03T03:38:19Z</dcterms:created>
  <dcterms:modified xsi:type="dcterms:W3CDTF">2017-10-18T05:19:58Z</dcterms:modified>
  <cp:category/>
  <cp:version/>
  <cp:contentType/>
  <cp:contentStatus/>
</cp:coreProperties>
</file>